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Binh\Desktop\LEADMAN-2025\Printing Industry-Sep 2025\"/>
    </mc:Choice>
  </mc:AlternateContent>
  <xr:revisionPtr revIDLastSave="0" documentId="13_ncr:1_{FB5A5E9D-6305-4935-B195-716A798AAB82}" xr6:coauthVersionLast="47" xr6:coauthVersionMax="47" xr10:uidLastSave="{00000000-0000-0000-0000-000000000000}"/>
  <bookViews>
    <workbookView xWindow="-108" yWindow="-108" windowWidth="23256" windowHeight="12576" firstSheet="1" activeTab="1" xr2:uid="{2D642329-E7C5-4DD5-B6F7-97EA66A244D9}"/>
  </bookViews>
  <sheets>
    <sheet name="CB_DATA_" sheetId="4" state="veryHidden" r:id="rId1"/>
    <sheet name="BASE" sheetId="1" r:id="rId2"/>
    <sheet name="Inflation" sheetId="6" r:id="rId3"/>
    <sheet name="Scenario Summary-Operation" sheetId="2" r:id="rId4"/>
    <sheet name="Scenario Summary-WC" sheetId="3" r:id="rId5"/>
    <sheet name="Crystal Ball" sheetId="5" r:id="rId6"/>
  </sheets>
  <definedNames>
    <definedName name="CB_185c204225b94cf9a7f89c23fb05542a" localSheetId="1" hidden="1">BASE!$B$37</definedName>
    <definedName name="CB_185c204225b94cf9a7f89c23fb05542a" localSheetId="2" hidden="1">Inflation!$B$37</definedName>
    <definedName name="CB_7d0c30c4213a4148ad986969b6565108" localSheetId="1" hidden="1">BASE!$B$38</definedName>
    <definedName name="CB_7d0c30c4213a4148ad986969b6565108" localSheetId="2" hidden="1">Inflation!$B$38</definedName>
    <definedName name="CB_9dc7ea34d7bc4577a3cfae1c98fa1a1a" localSheetId="1" hidden="1">BASE!$B$40</definedName>
    <definedName name="CB_9dc7ea34d7bc4577a3cfae1c98fa1a1a" localSheetId="2" hidden="1">Inflation!$B$40</definedName>
    <definedName name="CB_Block_00000000000000000000000000000000" localSheetId="1" hidden="1">"'7.0.0.0"</definedName>
    <definedName name="CB_Block_00000000000000000000000000000000" localSheetId="0" hidden="1">"'7.0.0.0"</definedName>
    <definedName name="CB_Block_00000000000000000000000000000000" localSheetId="2" hidden="1">"'7.0.0.0"</definedName>
    <definedName name="CB_Block_00000000000000000000000000000001" localSheetId="1" hidden="1">"'638918846075598154"</definedName>
    <definedName name="CB_Block_00000000000000000000000000000001" localSheetId="0" hidden="1">"'638918846075108086"</definedName>
    <definedName name="CB_Block_00000000000000000000000000000001" localSheetId="2" hidden="1">"'638918846075598154"</definedName>
    <definedName name="CB_Block_00000000000000000000000000000003" localSheetId="1" hidden="1">"'11.1.4716.0"</definedName>
    <definedName name="CB_Block_00000000000000000000000000000003" localSheetId="0" hidden="1">"'11.1.4716.0"</definedName>
    <definedName name="CB_Block_00000000000000000000000000000003" localSheetId="2" hidden="1">"'11.1.4716.0"</definedName>
    <definedName name="CB_BlockExt_00000000000000000000000000000003" localSheetId="1" hidden="1">"'11.1.2.4.850"</definedName>
    <definedName name="CB_BlockExt_00000000000000000000000000000003" localSheetId="0" hidden="1">"'11.1.2.4.850"</definedName>
    <definedName name="CB_BlockExt_00000000000000000000000000000003" localSheetId="2" hidden="1">"'11.1.2.4.850"</definedName>
    <definedName name="CB_e9a07eafa9ba4438b31e6088a9726881" localSheetId="0" hidden="1">#N/A</definedName>
    <definedName name="CB_eb199c7081924fd5b01ba7c86f880470" localSheetId="1" hidden="1">BASE!$B$158</definedName>
    <definedName name="CB_eb199c7081924fd5b01ba7c86f880470" localSheetId="2" hidden="1">Inflation!$B$159</definedName>
    <definedName name="CBWorkbookPriority" localSheetId="0" hidden="1">-3422897160988510</definedName>
    <definedName name="CBx_096a9cf01de04e16a49ffbc9dc4b823b" localSheetId="0" hidden="1">"'CB_DATA_'!$A$1"</definedName>
    <definedName name="CBx_79893462b99f4d82b66e06b54a13e361" localSheetId="0" hidden="1">"'BASE'!$A$1"</definedName>
    <definedName name="CBx_Sheet_Guid" localSheetId="1" hidden="1">"'79893462-b99f-4d82-b66e-06b54a13e361"</definedName>
    <definedName name="CBx_Sheet_Guid" localSheetId="0" hidden="1">"'096a9cf0-1de0-4e16-a49f-fbc9dc4b823b"</definedName>
    <definedName name="CBx_Sheet_Guid" localSheetId="2" hidden="1">"'79893462-b99f-4d82-b66e-06b54a13e361"</definedName>
    <definedName name="CBx_SheetRef" localSheetId="1" hidden="1">CB_DATA_!$B$14</definedName>
    <definedName name="CBx_SheetRef" localSheetId="0" hidden="1">CB_DATA_!$A$14</definedName>
    <definedName name="CBx_SheetRef" localSheetId="2" hidden="1">CB_DATA_!$B$14</definedName>
    <definedName name="CBx_StorageType" localSheetId="1" hidden="1">2</definedName>
    <definedName name="CBx_StorageType" localSheetId="0" hidden="1">2</definedName>
    <definedName name="CBx_StorageType" localSheetId="2" hidden="1">2</definedName>
    <definedName name="Giá_bán_trung_bình_sản_phẩm__ngàn_đồng" localSheetId="2">Inflation!$B$40</definedName>
    <definedName name="Giá_bán_trung_bình_sản_phẩm__ngàn_đồng">BASE!$B$40</definedName>
    <definedName name="Hàng_tồn_kho" localSheetId="2">Inflation!$B$54</definedName>
    <definedName name="Hàng_tồn_kho">BASE!$B$54</definedName>
    <definedName name="Khoản_phải_thu" localSheetId="2">Inflation!$B$53</definedName>
    <definedName name="Khoản_phải_thu">BASE!$B$53</definedName>
    <definedName name="Khoản_phải_trả" localSheetId="2">Inflation!$B$55</definedName>
    <definedName name="Khoản_phải_trả">BASE!$B$55</definedName>
    <definedName name="Số_lượng_in__năm_1__triệu_sản_phẩm" localSheetId="2">Inflation!$B$37</definedName>
    <definedName name="Số_lượng_in__năm_1__triệu_sản_phẩm">BASE!$B$37</definedName>
    <definedName name="Tăng_số_lượng_hằng_năm__từ_năm_2" localSheetId="2">Inflation!$B$38</definedName>
    <definedName name="Tăng_số_lượng_hằng_năm__từ_năm_2">BASE!$B$38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9" i="1" l="1"/>
  <c r="B222" i="1" s="1"/>
  <c r="D187" i="6"/>
  <c r="E187" i="6"/>
  <c r="F187" i="6"/>
  <c r="G187" i="6"/>
  <c r="H187" i="6"/>
  <c r="I187" i="6"/>
  <c r="J187" i="6"/>
  <c r="K187" i="6"/>
  <c r="L188" i="6"/>
  <c r="H189" i="6"/>
  <c r="I189" i="6"/>
  <c r="J189" i="6"/>
  <c r="K189" i="6"/>
  <c r="L189" i="6"/>
  <c r="C187" i="6"/>
  <c r="D178" i="6"/>
  <c r="E178" i="6"/>
  <c r="F178" i="6"/>
  <c r="G178" i="6"/>
  <c r="H178" i="6"/>
  <c r="I178" i="6"/>
  <c r="J178" i="6"/>
  <c r="K178" i="6"/>
  <c r="C178" i="6"/>
  <c r="B193" i="6"/>
  <c r="B200" i="6"/>
  <c r="L149" i="6"/>
  <c r="L183" i="6" s="1"/>
  <c r="B146" i="6"/>
  <c r="L143" i="6"/>
  <c r="L176" i="6" s="1"/>
  <c r="B104" i="6"/>
  <c r="C103" i="6"/>
  <c r="L75" i="6"/>
  <c r="K75" i="6"/>
  <c r="J75" i="6"/>
  <c r="I75" i="6"/>
  <c r="H75" i="6"/>
  <c r="G75" i="6"/>
  <c r="F75" i="6"/>
  <c r="E75" i="6"/>
  <c r="D75" i="6"/>
  <c r="C75" i="6"/>
  <c r="B75" i="6"/>
  <c r="L74" i="6"/>
  <c r="K74" i="6"/>
  <c r="J74" i="6"/>
  <c r="I74" i="6"/>
  <c r="H74" i="6"/>
  <c r="G74" i="6"/>
  <c r="F74" i="6"/>
  <c r="E74" i="6"/>
  <c r="D74" i="6"/>
  <c r="C74" i="6"/>
  <c r="B74" i="6"/>
  <c r="B65" i="6"/>
  <c r="B158" i="6" s="1"/>
  <c r="B24" i="6"/>
  <c r="B97" i="6" s="1"/>
  <c r="L73" i="1"/>
  <c r="L75" i="1" s="1"/>
  <c r="L76" i="1" s="1"/>
  <c r="L74" i="1"/>
  <c r="D73" i="1"/>
  <c r="E73" i="1"/>
  <c r="F73" i="1"/>
  <c r="G73" i="1"/>
  <c r="H73" i="1"/>
  <c r="I73" i="1"/>
  <c r="J73" i="1"/>
  <c r="K73" i="1"/>
  <c r="D74" i="1"/>
  <c r="E74" i="1"/>
  <c r="F74" i="1"/>
  <c r="G74" i="1"/>
  <c r="H74" i="1"/>
  <c r="I74" i="1"/>
  <c r="J74" i="1"/>
  <c r="J75" i="1" s="1"/>
  <c r="J76" i="1" s="1"/>
  <c r="K74" i="1"/>
  <c r="D75" i="1"/>
  <c r="E75" i="1"/>
  <c r="D76" i="1"/>
  <c r="E76" i="1"/>
  <c r="C74" i="1"/>
  <c r="B74" i="1"/>
  <c r="C73" i="1"/>
  <c r="B73" i="1"/>
  <c r="C103" i="1"/>
  <c r="D103" i="1" s="1"/>
  <c r="E103" i="1" s="1"/>
  <c r="C102" i="1"/>
  <c r="B11" i="4"/>
  <c r="A11" i="4"/>
  <c r="B170" i="1"/>
  <c r="L142" i="1"/>
  <c r="L148" i="1"/>
  <c r="B145" i="1"/>
  <c r="B65" i="1"/>
  <c r="B157" i="1" s="1"/>
  <c r="B24" i="1"/>
  <c r="B80" i="1" s="1"/>
  <c r="B87" i="1" s="1"/>
  <c r="C84" i="1" s="1"/>
  <c r="P2" i="4"/>
  <c r="B220" i="1" l="1"/>
  <c r="G75" i="1"/>
  <c r="G76" i="1" s="1"/>
  <c r="I75" i="1"/>
  <c r="I76" i="1" s="1"/>
  <c r="F75" i="1"/>
  <c r="F76" i="1" s="1"/>
  <c r="C75" i="1"/>
  <c r="C76" i="1" s="1"/>
  <c r="K75" i="1"/>
  <c r="K76" i="1" s="1"/>
  <c r="H75" i="1"/>
  <c r="H76" i="1" s="1"/>
  <c r="B75" i="1"/>
  <c r="B76" i="1" s="1"/>
  <c r="D76" i="6"/>
  <c r="D77" i="6" s="1"/>
  <c r="L76" i="6"/>
  <c r="L77" i="6" s="1"/>
  <c r="B76" i="6"/>
  <c r="B77" i="6" s="1"/>
  <c r="J76" i="6"/>
  <c r="J77" i="6" s="1"/>
  <c r="G76" i="6"/>
  <c r="G77" i="6" s="1"/>
  <c r="H76" i="6"/>
  <c r="H77" i="6" s="1"/>
  <c r="B66" i="6"/>
  <c r="B167" i="6" s="1"/>
  <c r="I76" i="6"/>
  <c r="I77" i="6" s="1"/>
  <c r="C76" i="6"/>
  <c r="C77" i="6" s="1"/>
  <c r="K76" i="6"/>
  <c r="K77" i="6" s="1"/>
  <c r="E76" i="6"/>
  <c r="E77" i="6" s="1"/>
  <c r="D104" i="6"/>
  <c r="F76" i="6"/>
  <c r="F77" i="6" s="1"/>
  <c r="J104" i="6"/>
  <c r="K104" i="6"/>
  <c r="I104" i="6"/>
  <c r="H104" i="6"/>
  <c r="G104" i="6"/>
  <c r="E104" i="6"/>
  <c r="F104" i="6"/>
  <c r="C104" i="6"/>
  <c r="C105" i="6" s="1"/>
  <c r="C112" i="6" s="1"/>
  <c r="C94" i="6"/>
  <c r="C92" i="6"/>
  <c r="B98" i="6"/>
  <c r="B179" i="6" s="1"/>
  <c r="B180" i="6" s="1"/>
  <c r="B81" i="6"/>
  <c r="D103" i="6"/>
  <c r="D102" i="1"/>
  <c r="E102" i="1" s="1"/>
  <c r="F102" i="1" s="1"/>
  <c r="G102" i="1" s="1"/>
  <c r="H102" i="1" s="1"/>
  <c r="I102" i="1" s="1"/>
  <c r="J102" i="1" s="1"/>
  <c r="K102" i="1" s="1"/>
  <c r="C85" i="1"/>
  <c r="C104" i="1"/>
  <c r="C127" i="1" s="1"/>
  <c r="C134" i="1" s="1"/>
  <c r="C149" i="1" s="1"/>
  <c r="F103" i="1"/>
  <c r="B147" i="1"/>
  <c r="B154" i="1" s="1"/>
  <c r="B155" i="1" s="1"/>
  <c r="B214" i="1" s="1"/>
  <c r="B96" i="1"/>
  <c r="B97" i="1" s="1"/>
  <c r="B167" i="1" s="1"/>
  <c r="D105" i="6" l="1"/>
  <c r="C117" i="6"/>
  <c r="C143" i="6" s="1"/>
  <c r="C176" i="6" s="1"/>
  <c r="C129" i="6"/>
  <c r="C136" i="6" s="1"/>
  <c r="C151" i="6" s="1"/>
  <c r="C185" i="6" s="1"/>
  <c r="C131" i="6"/>
  <c r="C138" i="6" s="1"/>
  <c r="C144" i="6" s="1"/>
  <c r="C177" i="6" s="1"/>
  <c r="C111" i="6"/>
  <c r="C110" i="6"/>
  <c r="C128" i="6"/>
  <c r="C135" i="6" s="1"/>
  <c r="C150" i="6" s="1"/>
  <c r="C184" i="6" s="1"/>
  <c r="C130" i="6"/>
  <c r="C137" i="6" s="1"/>
  <c r="C152" i="6" s="1"/>
  <c r="C186" i="6" s="1"/>
  <c r="C109" i="6"/>
  <c r="B88" i="6"/>
  <c r="C85" i="6" s="1"/>
  <c r="B148" i="6"/>
  <c r="C93" i="6"/>
  <c r="C96" i="6" s="1"/>
  <c r="C98" i="6"/>
  <c r="C189" i="6" s="1"/>
  <c r="D94" i="6"/>
  <c r="E103" i="6"/>
  <c r="E105" i="6" s="1"/>
  <c r="D104" i="1"/>
  <c r="D128" i="1" s="1"/>
  <c r="E104" i="1"/>
  <c r="E110" i="1" s="1"/>
  <c r="C128" i="1"/>
  <c r="C135" i="1" s="1"/>
  <c r="C150" i="1" s="1"/>
  <c r="C111" i="1"/>
  <c r="C110" i="1"/>
  <c r="C116" i="1"/>
  <c r="C142" i="1" s="1"/>
  <c r="C108" i="1"/>
  <c r="C129" i="1"/>
  <c r="C136" i="1" s="1"/>
  <c r="C151" i="1" s="1"/>
  <c r="C160" i="1"/>
  <c r="B166" i="1"/>
  <c r="B168" i="1" s="1"/>
  <c r="C109" i="1"/>
  <c r="C86" i="1"/>
  <c r="C118" i="1"/>
  <c r="D85" i="1"/>
  <c r="C130" i="1"/>
  <c r="C137" i="1" s="1"/>
  <c r="C143" i="1" s="1"/>
  <c r="C87" i="1"/>
  <c r="D84" i="1" s="1"/>
  <c r="G103" i="1"/>
  <c r="F104" i="1"/>
  <c r="C93" i="1"/>
  <c r="C97" i="1" s="1"/>
  <c r="C167" i="1" s="1"/>
  <c r="C91" i="1"/>
  <c r="B155" i="6" l="1"/>
  <c r="B156" i="6" s="1"/>
  <c r="B166" i="6" s="1"/>
  <c r="B182" i="6"/>
  <c r="B190" i="6" s="1"/>
  <c r="B191" i="6" s="1"/>
  <c r="B199" i="6" s="1"/>
  <c r="C180" i="6"/>
  <c r="C146" i="6"/>
  <c r="C113" i="6"/>
  <c r="C118" i="6" s="1"/>
  <c r="C149" i="6" s="1"/>
  <c r="C183" i="6" s="1"/>
  <c r="C121" i="6"/>
  <c r="C97" i="6"/>
  <c r="D92" i="6" s="1"/>
  <c r="F103" i="6"/>
  <c r="F105" i="6" s="1"/>
  <c r="D129" i="6"/>
  <c r="D136" i="6" s="1"/>
  <c r="D151" i="6" s="1"/>
  <c r="D185" i="6" s="1"/>
  <c r="D111" i="6"/>
  <c r="D128" i="6"/>
  <c r="D135" i="6" s="1"/>
  <c r="D150" i="6" s="1"/>
  <c r="D184" i="6" s="1"/>
  <c r="D109" i="6"/>
  <c r="D112" i="6"/>
  <c r="D117" i="6"/>
  <c r="D130" i="6"/>
  <c r="D137" i="6" s="1"/>
  <c r="D152" i="6" s="1"/>
  <c r="D186" i="6" s="1"/>
  <c r="D110" i="6"/>
  <c r="D131" i="6"/>
  <c r="D138" i="6" s="1"/>
  <c r="D144" i="6" s="1"/>
  <c r="D177" i="6" s="1"/>
  <c r="C95" i="6"/>
  <c r="C161" i="6"/>
  <c r="E94" i="6"/>
  <c r="D98" i="6"/>
  <c r="D189" i="6" s="1"/>
  <c r="C86" i="6"/>
  <c r="C88" i="6" s="1"/>
  <c r="D85" i="6" s="1"/>
  <c r="E111" i="1"/>
  <c r="E128" i="1"/>
  <c r="E135" i="1" s="1"/>
  <c r="E150" i="1" s="1"/>
  <c r="E108" i="1"/>
  <c r="E129" i="1"/>
  <c r="E130" i="1"/>
  <c r="E127" i="1"/>
  <c r="E116" i="1"/>
  <c r="E142" i="1" s="1"/>
  <c r="D130" i="1"/>
  <c r="D137" i="1" s="1"/>
  <c r="D143" i="1" s="1"/>
  <c r="D129" i="1"/>
  <c r="D136" i="1" s="1"/>
  <c r="D151" i="1" s="1"/>
  <c r="D116" i="1"/>
  <c r="D142" i="1" s="1"/>
  <c r="D127" i="1"/>
  <c r="D109" i="1"/>
  <c r="D110" i="1"/>
  <c r="D111" i="1"/>
  <c r="D108" i="1"/>
  <c r="E109" i="1"/>
  <c r="C112" i="1"/>
  <c r="C117" i="1" s="1"/>
  <c r="C148" i="1" s="1"/>
  <c r="D87" i="1"/>
  <c r="E84" i="1" s="1"/>
  <c r="C145" i="1"/>
  <c r="E85" i="1"/>
  <c r="E118" i="1" s="1"/>
  <c r="D86" i="1"/>
  <c r="H103" i="1"/>
  <c r="G104" i="1"/>
  <c r="D135" i="1"/>
  <c r="D150" i="1" s="1"/>
  <c r="F128" i="1"/>
  <c r="F127" i="1"/>
  <c r="F130" i="1"/>
  <c r="F129" i="1"/>
  <c r="D118" i="1"/>
  <c r="F111" i="1"/>
  <c r="F110" i="1"/>
  <c r="F109" i="1"/>
  <c r="F108" i="1"/>
  <c r="F116" i="1"/>
  <c r="F142" i="1" s="1"/>
  <c r="D93" i="1"/>
  <c r="C92" i="1"/>
  <c r="C95" i="1" s="1"/>
  <c r="C120" i="1" s="1"/>
  <c r="D113" i="6" l="1"/>
  <c r="D118" i="6" s="1"/>
  <c r="D149" i="6" s="1"/>
  <c r="D183" i="6" s="1"/>
  <c r="G103" i="6"/>
  <c r="G105" i="6" s="1"/>
  <c r="E128" i="6"/>
  <c r="E135" i="6" s="1"/>
  <c r="E150" i="6" s="1"/>
  <c r="E184" i="6" s="1"/>
  <c r="E110" i="6"/>
  <c r="E129" i="6"/>
  <c r="E136" i="6" s="1"/>
  <c r="E151" i="6" s="1"/>
  <c r="E185" i="6" s="1"/>
  <c r="E117" i="6"/>
  <c r="E131" i="6"/>
  <c r="E138" i="6" s="1"/>
  <c r="E144" i="6" s="1"/>
  <c r="E177" i="6" s="1"/>
  <c r="E130" i="6"/>
  <c r="E137" i="6" s="1"/>
  <c r="E152" i="6" s="1"/>
  <c r="E186" i="6" s="1"/>
  <c r="E112" i="6"/>
  <c r="E111" i="6"/>
  <c r="E109" i="6"/>
  <c r="D143" i="6"/>
  <c r="D86" i="6"/>
  <c r="D88" i="6" s="1"/>
  <c r="E85" i="6" s="1"/>
  <c r="C119" i="6"/>
  <c r="C120" i="6" s="1"/>
  <c r="C122" i="6" s="1"/>
  <c r="C87" i="6"/>
  <c r="D93" i="6"/>
  <c r="D96" i="6" s="1"/>
  <c r="E98" i="6"/>
  <c r="E189" i="6" s="1"/>
  <c r="F94" i="6"/>
  <c r="E112" i="1"/>
  <c r="E117" i="1" s="1"/>
  <c r="E148" i="1" s="1"/>
  <c r="E134" i="1"/>
  <c r="E149" i="1" s="1"/>
  <c r="E136" i="1"/>
  <c r="E151" i="1" s="1"/>
  <c r="E137" i="1"/>
  <c r="E143" i="1" s="1"/>
  <c r="E145" i="1" s="1"/>
  <c r="F137" i="1"/>
  <c r="F143" i="1" s="1"/>
  <c r="F145" i="1" s="1"/>
  <c r="D145" i="1"/>
  <c r="D134" i="1"/>
  <c r="D149" i="1" s="1"/>
  <c r="D112" i="1"/>
  <c r="D117" i="1" s="1"/>
  <c r="D148" i="1" s="1"/>
  <c r="C119" i="1"/>
  <c r="C121" i="1" s="1"/>
  <c r="C122" i="1" s="1"/>
  <c r="C153" i="1" s="1"/>
  <c r="C154" i="1" s="1"/>
  <c r="C155" i="1" s="1"/>
  <c r="E87" i="1"/>
  <c r="F84" i="1" s="1"/>
  <c r="F85" i="1"/>
  <c r="F118" i="1" s="1"/>
  <c r="E86" i="1"/>
  <c r="F135" i="1"/>
  <c r="F150" i="1" s="1"/>
  <c r="I103" i="1"/>
  <c r="H104" i="1"/>
  <c r="F136" i="1"/>
  <c r="F151" i="1" s="1"/>
  <c r="F134" i="1"/>
  <c r="F149" i="1" s="1"/>
  <c r="C96" i="1"/>
  <c r="D91" i="1" s="1"/>
  <c r="D92" i="1" s="1"/>
  <c r="D95" i="1" s="1"/>
  <c r="D94" i="1" s="1"/>
  <c r="G129" i="1"/>
  <c r="G128" i="1"/>
  <c r="G127" i="1"/>
  <c r="G130" i="1"/>
  <c r="G137" i="1" s="1"/>
  <c r="G143" i="1" s="1"/>
  <c r="F112" i="1"/>
  <c r="F117" i="1" s="1"/>
  <c r="F148" i="1" s="1"/>
  <c r="C94" i="1"/>
  <c r="G111" i="1"/>
  <c r="G110" i="1"/>
  <c r="G109" i="1"/>
  <c r="G108" i="1"/>
  <c r="G116" i="1"/>
  <c r="G142" i="1" s="1"/>
  <c r="E93" i="1"/>
  <c r="E97" i="1" s="1"/>
  <c r="E167" i="1" s="1"/>
  <c r="D97" i="1"/>
  <c r="D167" i="1" s="1"/>
  <c r="C166" i="1" l="1"/>
  <c r="C168" i="1" s="1"/>
  <c r="C214" i="1"/>
  <c r="D146" i="6"/>
  <c r="D176" i="6"/>
  <c r="D180" i="6" s="1"/>
  <c r="D97" i="6"/>
  <c r="E92" i="6" s="1"/>
  <c r="E143" i="6"/>
  <c r="D95" i="6"/>
  <c r="D121" i="6"/>
  <c r="E113" i="6"/>
  <c r="E118" i="6" s="1"/>
  <c r="E149" i="6" s="1"/>
  <c r="E183" i="6" s="1"/>
  <c r="F109" i="6"/>
  <c r="F110" i="6"/>
  <c r="F117" i="6"/>
  <c r="F128" i="6"/>
  <c r="F135" i="6" s="1"/>
  <c r="F150" i="6" s="1"/>
  <c r="F184" i="6" s="1"/>
  <c r="F131" i="6"/>
  <c r="F138" i="6" s="1"/>
  <c r="F144" i="6" s="1"/>
  <c r="F177" i="6" s="1"/>
  <c r="F130" i="6"/>
  <c r="F137" i="6" s="1"/>
  <c r="F152" i="6" s="1"/>
  <c r="F186" i="6" s="1"/>
  <c r="F112" i="6"/>
  <c r="F129" i="6"/>
  <c r="F136" i="6" s="1"/>
  <c r="F151" i="6" s="1"/>
  <c r="F185" i="6" s="1"/>
  <c r="F111" i="6"/>
  <c r="F98" i="6"/>
  <c r="F189" i="6" s="1"/>
  <c r="G94" i="6"/>
  <c r="H103" i="6"/>
  <c r="H105" i="6" s="1"/>
  <c r="C123" i="6"/>
  <c r="C154" i="6" s="1"/>
  <c r="E93" i="6"/>
  <c r="E96" i="6" s="1"/>
  <c r="D87" i="6"/>
  <c r="D119" i="6"/>
  <c r="D120" i="6" s="1"/>
  <c r="E86" i="6"/>
  <c r="E119" i="1"/>
  <c r="D119" i="1"/>
  <c r="C123" i="1"/>
  <c r="F86" i="1"/>
  <c r="G85" i="1"/>
  <c r="G118" i="1" s="1"/>
  <c r="F87" i="1"/>
  <c r="G84" i="1" s="1"/>
  <c r="G136" i="1"/>
  <c r="G151" i="1" s="1"/>
  <c r="J103" i="1"/>
  <c r="I104" i="1"/>
  <c r="G134" i="1"/>
  <c r="G149" i="1" s="1"/>
  <c r="G135" i="1"/>
  <c r="G150" i="1" s="1"/>
  <c r="C161" i="1"/>
  <c r="D160" i="1"/>
  <c r="G145" i="1"/>
  <c r="F119" i="1"/>
  <c r="H130" i="1"/>
  <c r="H137" i="1" s="1"/>
  <c r="H143" i="1" s="1"/>
  <c r="H129" i="1"/>
  <c r="H128" i="1"/>
  <c r="H127" i="1"/>
  <c r="F93" i="1"/>
  <c r="F97" i="1" s="1"/>
  <c r="F167" i="1" s="1"/>
  <c r="G112" i="1"/>
  <c r="G117" i="1" s="1"/>
  <c r="G148" i="1" s="1"/>
  <c r="D120" i="1"/>
  <c r="H111" i="1"/>
  <c r="H110" i="1"/>
  <c r="H109" i="1"/>
  <c r="H108" i="1"/>
  <c r="H116" i="1"/>
  <c r="H142" i="1" s="1"/>
  <c r="D96" i="1"/>
  <c r="E91" i="1" s="1"/>
  <c r="E92" i="1" s="1"/>
  <c r="E95" i="1" s="1"/>
  <c r="C155" i="6" l="1"/>
  <c r="C156" i="6" s="1"/>
  <c r="C166" i="6" s="1"/>
  <c r="C188" i="6"/>
  <c r="C190" i="6" s="1"/>
  <c r="C191" i="6" s="1"/>
  <c r="C199" i="6" s="1"/>
  <c r="E146" i="6"/>
  <c r="E176" i="6"/>
  <c r="E180" i="6" s="1"/>
  <c r="E97" i="6"/>
  <c r="F92" i="6" s="1"/>
  <c r="F93" i="6" s="1"/>
  <c r="F96" i="6" s="1"/>
  <c r="F113" i="6"/>
  <c r="F118" i="6" s="1"/>
  <c r="F149" i="6" s="1"/>
  <c r="F183" i="6" s="1"/>
  <c r="C124" i="6"/>
  <c r="I103" i="6"/>
  <c r="I105" i="6" s="1"/>
  <c r="F86" i="6"/>
  <c r="E119" i="6"/>
  <c r="E120" i="6" s="1"/>
  <c r="E87" i="6"/>
  <c r="E88" i="6"/>
  <c r="F85" i="6" s="1"/>
  <c r="G117" i="6"/>
  <c r="G131" i="6"/>
  <c r="G138" i="6" s="1"/>
  <c r="G144" i="6" s="1"/>
  <c r="G177" i="6" s="1"/>
  <c r="G130" i="6"/>
  <c r="G137" i="6" s="1"/>
  <c r="G152" i="6" s="1"/>
  <c r="G186" i="6" s="1"/>
  <c r="G112" i="6"/>
  <c r="G109" i="6"/>
  <c r="G129" i="6"/>
  <c r="G136" i="6" s="1"/>
  <c r="G151" i="6" s="1"/>
  <c r="G185" i="6" s="1"/>
  <c r="G111" i="6"/>
  <c r="G128" i="6"/>
  <c r="G135" i="6" s="1"/>
  <c r="G150" i="6" s="1"/>
  <c r="G184" i="6" s="1"/>
  <c r="G110" i="6"/>
  <c r="B99" i="6"/>
  <c r="D122" i="6"/>
  <c r="G98" i="6"/>
  <c r="G189" i="6" s="1"/>
  <c r="F143" i="6"/>
  <c r="E121" i="6"/>
  <c r="E95" i="6"/>
  <c r="D121" i="1"/>
  <c r="D122" i="1" s="1"/>
  <c r="D153" i="1" s="1"/>
  <c r="D154" i="1" s="1"/>
  <c r="D155" i="1" s="1"/>
  <c r="G87" i="1"/>
  <c r="H84" i="1" s="1"/>
  <c r="H85" i="1"/>
  <c r="H118" i="1" s="1"/>
  <c r="G86" i="1"/>
  <c r="H136" i="1"/>
  <c r="H151" i="1" s="1"/>
  <c r="H135" i="1"/>
  <c r="H150" i="1" s="1"/>
  <c r="K103" i="1"/>
  <c r="K104" i="1" s="1"/>
  <c r="J104" i="1"/>
  <c r="H134" i="1"/>
  <c r="H149" i="1" s="1"/>
  <c r="H145" i="1"/>
  <c r="G93" i="1"/>
  <c r="G97" i="1" s="1"/>
  <c r="G167" i="1" s="1"/>
  <c r="I130" i="1"/>
  <c r="I137" i="1" s="1"/>
  <c r="I143" i="1" s="1"/>
  <c r="I129" i="1"/>
  <c r="I128" i="1"/>
  <c r="I127" i="1"/>
  <c r="G119" i="1"/>
  <c r="E94" i="1"/>
  <c r="E120" i="1"/>
  <c r="E121" i="1" s="1"/>
  <c r="H112" i="1"/>
  <c r="H117" i="1" s="1"/>
  <c r="H148" i="1" s="1"/>
  <c r="I116" i="1"/>
  <c r="I111" i="1"/>
  <c r="I110" i="1"/>
  <c r="I109" i="1"/>
  <c r="I108" i="1"/>
  <c r="E96" i="1"/>
  <c r="F91" i="1" s="1"/>
  <c r="D166" i="1" l="1"/>
  <c r="D168" i="1" s="1"/>
  <c r="D214" i="1"/>
  <c r="C162" i="6"/>
  <c r="D161" i="6"/>
  <c r="F146" i="6"/>
  <c r="F176" i="6"/>
  <c r="F180" i="6" s="1"/>
  <c r="E122" i="6"/>
  <c r="E123" i="6" s="1"/>
  <c r="E154" i="6" s="1"/>
  <c r="F97" i="6"/>
  <c r="G92" i="6" s="1"/>
  <c r="G93" i="6" s="1"/>
  <c r="F88" i="6"/>
  <c r="G85" i="6" s="1"/>
  <c r="G113" i="6"/>
  <c r="G118" i="6" s="1"/>
  <c r="G149" i="6" s="1"/>
  <c r="G183" i="6" s="1"/>
  <c r="G86" i="6"/>
  <c r="F119" i="6"/>
  <c r="F120" i="6" s="1"/>
  <c r="F87" i="6"/>
  <c r="D123" i="6"/>
  <c r="D154" i="6" s="1"/>
  <c r="H131" i="6"/>
  <c r="H138" i="6" s="1"/>
  <c r="H144" i="6" s="1"/>
  <c r="H177" i="6" s="1"/>
  <c r="H130" i="6"/>
  <c r="H137" i="6" s="1"/>
  <c r="H152" i="6" s="1"/>
  <c r="H186" i="6" s="1"/>
  <c r="H112" i="6"/>
  <c r="H129" i="6"/>
  <c r="H136" i="6" s="1"/>
  <c r="H151" i="6" s="1"/>
  <c r="H185" i="6" s="1"/>
  <c r="H111" i="6"/>
  <c r="H128" i="6"/>
  <c r="H135" i="6" s="1"/>
  <c r="H150" i="6" s="1"/>
  <c r="H184" i="6" s="1"/>
  <c r="H110" i="6"/>
  <c r="H109" i="6"/>
  <c r="H117" i="6"/>
  <c r="J103" i="6"/>
  <c r="J105" i="6" s="1"/>
  <c r="G143" i="6"/>
  <c r="F121" i="6"/>
  <c r="F95" i="6"/>
  <c r="B98" i="1"/>
  <c r="I85" i="1"/>
  <c r="H86" i="1"/>
  <c r="H87" i="1"/>
  <c r="I84" i="1" s="1"/>
  <c r="I135" i="1"/>
  <c r="I150" i="1" s="1"/>
  <c r="I142" i="1"/>
  <c r="I145" i="1" s="1"/>
  <c r="I136" i="1"/>
  <c r="I151" i="1" s="1"/>
  <c r="I134" i="1"/>
  <c r="I149" i="1" s="1"/>
  <c r="D161" i="1"/>
  <c r="E160" i="1"/>
  <c r="D123" i="1"/>
  <c r="J130" i="1"/>
  <c r="J137" i="1" s="1"/>
  <c r="J143" i="1" s="1"/>
  <c r="J129" i="1"/>
  <c r="J128" i="1"/>
  <c r="J127" i="1"/>
  <c r="K127" i="1"/>
  <c r="K130" i="1"/>
  <c r="K128" i="1"/>
  <c r="K129" i="1"/>
  <c r="H119" i="1"/>
  <c r="H121" i="1" s="1"/>
  <c r="H122" i="1" s="1"/>
  <c r="H153" i="1" s="1"/>
  <c r="H154" i="1" s="1"/>
  <c r="H155" i="1" s="1"/>
  <c r="K108" i="1"/>
  <c r="K109" i="1"/>
  <c r="K116" i="1"/>
  <c r="K142" i="1" s="1"/>
  <c r="K111" i="1"/>
  <c r="K110" i="1"/>
  <c r="E122" i="1"/>
  <c r="E153" i="1" s="1"/>
  <c r="E154" i="1" s="1"/>
  <c r="E155" i="1" s="1"/>
  <c r="E214" i="1" s="1"/>
  <c r="I112" i="1"/>
  <c r="I117" i="1" s="1"/>
  <c r="I148" i="1" s="1"/>
  <c r="J108" i="1"/>
  <c r="J116" i="1"/>
  <c r="J142" i="1" s="1"/>
  <c r="J111" i="1"/>
  <c r="J110" i="1"/>
  <c r="J109" i="1"/>
  <c r="F92" i="1"/>
  <c r="F95" i="1" s="1"/>
  <c r="I118" i="1"/>
  <c r="H166" i="1" l="1"/>
  <c r="H168" i="1" s="1"/>
  <c r="H214" i="1"/>
  <c r="E155" i="6"/>
  <c r="E156" i="6" s="1"/>
  <c r="E166" i="6" s="1"/>
  <c r="E188" i="6"/>
  <c r="E190" i="6" s="1"/>
  <c r="E191" i="6" s="1"/>
  <c r="E199" i="6" s="1"/>
  <c r="D155" i="6"/>
  <c r="D156" i="6" s="1"/>
  <c r="D166" i="6" s="1"/>
  <c r="D188" i="6"/>
  <c r="D190" i="6" s="1"/>
  <c r="D191" i="6" s="1"/>
  <c r="D199" i="6" s="1"/>
  <c r="G146" i="6"/>
  <c r="G176" i="6"/>
  <c r="G180" i="6" s="1"/>
  <c r="G96" i="6"/>
  <c r="G121" i="6" s="1"/>
  <c r="G97" i="6"/>
  <c r="G88" i="6"/>
  <c r="H85" i="6" s="1"/>
  <c r="D124" i="6"/>
  <c r="H113" i="6"/>
  <c r="H118" i="6" s="1"/>
  <c r="H149" i="6" s="1"/>
  <c r="H183" i="6" s="1"/>
  <c r="K103" i="6"/>
  <c r="K105" i="6" s="1"/>
  <c r="H143" i="6"/>
  <c r="E124" i="6"/>
  <c r="F122" i="6"/>
  <c r="I117" i="6"/>
  <c r="I130" i="6"/>
  <c r="I137" i="6" s="1"/>
  <c r="I152" i="6" s="1"/>
  <c r="I186" i="6" s="1"/>
  <c r="I112" i="6"/>
  <c r="I129" i="6"/>
  <c r="I136" i="6" s="1"/>
  <c r="I151" i="6" s="1"/>
  <c r="I185" i="6" s="1"/>
  <c r="I111" i="6"/>
  <c r="I128" i="6"/>
  <c r="I135" i="6" s="1"/>
  <c r="I150" i="6" s="1"/>
  <c r="I184" i="6" s="1"/>
  <c r="I110" i="6"/>
  <c r="I109" i="6"/>
  <c r="I131" i="6"/>
  <c r="I138" i="6" s="1"/>
  <c r="I144" i="6" s="1"/>
  <c r="I177" i="6" s="1"/>
  <c r="G119" i="6"/>
  <c r="G120" i="6" s="1"/>
  <c r="G87" i="6"/>
  <c r="H86" i="6"/>
  <c r="I87" i="1"/>
  <c r="J84" i="1" s="1"/>
  <c r="E161" i="1"/>
  <c r="E166" i="1"/>
  <c r="E168" i="1" s="1"/>
  <c r="F160" i="1"/>
  <c r="I86" i="1"/>
  <c r="J85" i="1"/>
  <c r="J118" i="1" s="1"/>
  <c r="J134" i="1"/>
  <c r="J149" i="1" s="1"/>
  <c r="K137" i="1"/>
  <c r="K143" i="1" s="1"/>
  <c r="K145" i="1" s="1"/>
  <c r="L137" i="1"/>
  <c r="L143" i="1" s="1"/>
  <c r="K134" i="1"/>
  <c r="K149" i="1" s="1"/>
  <c r="L134" i="1"/>
  <c r="L149" i="1" s="1"/>
  <c r="J135" i="1"/>
  <c r="J150" i="1" s="1"/>
  <c r="J136" i="1"/>
  <c r="J151" i="1" s="1"/>
  <c r="K136" i="1"/>
  <c r="K151" i="1" s="1"/>
  <c r="L136" i="1"/>
  <c r="L151" i="1" s="1"/>
  <c r="K135" i="1"/>
  <c r="K150" i="1" s="1"/>
  <c r="L135" i="1"/>
  <c r="L150" i="1" s="1"/>
  <c r="J112" i="1"/>
  <c r="J117" i="1" s="1"/>
  <c r="J148" i="1" s="1"/>
  <c r="J145" i="1"/>
  <c r="H123" i="1"/>
  <c r="I119" i="1"/>
  <c r="I121" i="1" s="1"/>
  <c r="I122" i="1" s="1"/>
  <c r="I153" i="1" s="1"/>
  <c r="I154" i="1" s="1"/>
  <c r="I155" i="1" s="1"/>
  <c r="E123" i="1"/>
  <c r="F94" i="1"/>
  <c r="F120" i="1"/>
  <c r="F121" i="1" s="1"/>
  <c r="F122" i="1" s="1"/>
  <c r="F153" i="1" s="1"/>
  <c r="F154" i="1" s="1"/>
  <c r="F155" i="1" s="1"/>
  <c r="K112" i="1"/>
  <c r="K117" i="1" s="1"/>
  <c r="K148" i="1" s="1"/>
  <c r="F96" i="1"/>
  <c r="G91" i="1" s="1"/>
  <c r="F166" i="1" l="1"/>
  <c r="F168" i="1" s="1"/>
  <c r="F214" i="1"/>
  <c r="I166" i="1"/>
  <c r="I168" i="1" s="1"/>
  <c r="I214" i="1"/>
  <c r="F161" i="6"/>
  <c r="D162" i="6"/>
  <c r="G95" i="6"/>
  <c r="E162" i="6"/>
  <c r="E161" i="6"/>
  <c r="H146" i="6"/>
  <c r="H176" i="6"/>
  <c r="H180" i="6" s="1"/>
  <c r="H119" i="6"/>
  <c r="H120" i="6" s="1"/>
  <c r="H122" i="6" s="1"/>
  <c r="H87" i="6"/>
  <c r="I86" i="6"/>
  <c r="G122" i="6"/>
  <c r="I113" i="6"/>
  <c r="I118" i="6" s="1"/>
  <c r="I149" i="6" s="1"/>
  <c r="I183" i="6" s="1"/>
  <c r="H88" i="6"/>
  <c r="I85" i="6" s="1"/>
  <c r="I143" i="6"/>
  <c r="K130" i="6"/>
  <c r="K112" i="6"/>
  <c r="K128" i="6"/>
  <c r="K110" i="6"/>
  <c r="K111" i="6"/>
  <c r="K109" i="6"/>
  <c r="K129" i="6"/>
  <c r="K131" i="6"/>
  <c r="K117" i="6"/>
  <c r="F123" i="6"/>
  <c r="F154" i="6" s="1"/>
  <c r="J131" i="6"/>
  <c r="J138" i="6" s="1"/>
  <c r="J144" i="6" s="1"/>
  <c r="J177" i="6" s="1"/>
  <c r="J130" i="6"/>
  <c r="J137" i="6" s="1"/>
  <c r="J152" i="6" s="1"/>
  <c r="J186" i="6" s="1"/>
  <c r="J129" i="6"/>
  <c r="J136" i="6" s="1"/>
  <c r="J151" i="6" s="1"/>
  <c r="J185" i="6" s="1"/>
  <c r="J111" i="6"/>
  <c r="J117" i="6"/>
  <c r="J128" i="6"/>
  <c r="J135" i="6" s="1"/>
  <c r="J150" i="6" s="1"/>
  <c r="J184" i="6" s="1"/>
  <c r="J110" i="6"/>
  <c r="J109" i="6"/>
  <c r="J112" i="6"/>
  <c r="K85" i="1"/>
  <c r="J86" i="1"/>
  <c r="J87" i="1"/>
  <c r="K84" i="1" s="1"/>
  <c r="K87" i="1" s="1"/>
  <c r="L84" i="1" s="1"/>
  <c r="F161" i="1"/>
  <c r="J119" i="1"/>
  <c r="J121" i="1" s="1"/>
  <c r="J122" i="1" s="1"/>
  <c r="J153" i="1" s="1"/>
  <c r="J154" i="1" s="1"/>
  <c r="J155" i="1" s="1"/>
  <c r="I123" i="1"/>
  <c r="F123" i="1"/>
  <c r="G92" i="1"/>
  <c r="G95" i="1" s="1"/>
  <c r="J166" i="1" l="1"/>
  <c r="J168" i="1" s="1"/>
  <c r="J214" i="1"/>
  <c r="F155" i="6"/>
  <c r="F156" i="6" s="1"/>
  <c r="F166" i="6" s="1"/>
  <c r="F188" i="6"/>
  <c r="F190" i="6" s="1"/>
  <c r="F191" i="6" s="1"/>
  <c r="F199" i="6" s="1"/>
  <c r="I146" i="6"/>
  <c r="I176" i="6"/>
  <c r="I180" i="6" s="1"/>
  <c r="L136" i="6"/>
  <c r="L151" i="6" s="1"/>
  <c r="L185" i="6" s="1"/>
  <c r="K136" i="6"/>
  <c r="K151" i="6" s="1"/>
  <c r="K185" i="6" s="1"/>
  <c r="L135" i="6"/>
  <c r="L150" i="6" s="1"/>
  <c r="L184" i="6" s="1"/>
  <c r="K135" i="6"/>
  <c r="K150" i="6" s="1"/>
  <c r="K184" i="6" s="1"/>
  <c r="G123" i="6"/>
  <c r="G154" i="6" s="1"/>
  <c r="J113" i="6"/>
  <c r="J118" i="6" s="1"/>
  <c r="J149" i="6" s="1"/>
  <c r="J183" i="6" s="1"/>
  <c r="F124" i="6"/>
  <c r="I87" i="6"/>
  <c r="J86" i="6"/>
  <c r="I119" i="6"/>
  <c r="I120" i="6" s="1"/>
  <c r="I122" i="6" s="1"/>
  <c r="K143" i="6"/>
  <c r="K176" i="6" s="1"/>
  <c r="L137" i="6"/>
  <c r="L152" i="6" s="1"/>
  <c r="L186" i="6" s="1"/>
  <c r="K137" i="6"/>
  <c r="K152" i="6" s="1"/>
  <c r="K186" i="6" s="1"/>
  <c r="J143" i="6"/>
  <c r="K138" i="6"/>
  <c r="K144" i="6" s="1"/>
  <c r="K177" i="6" s="1"/>
  <c r="L138" i="6"/>
  <c r="L144" i="6" s="1"/>
  <c r="L177" i="6" s="1"/>
  <c r="H123" i="6"/>
  <c r="H154" i="6" s="1"/>
  <c r="K113" i="6"/>
  <c r="K118" i="6" s="1"/>
  <c r="K149" i="6" s="1"/>
  <c r="K183" i="6" s="1"/>
  <c r="I88" i="6"/>
  <c r="J85" i="6" s="1"/>
  <c r="J88" i="6" s="1"/>
  <c r="K85" i="6" s="1"/>
  <c r="L144" i="1"/>
  <c r="K86" i="1"/>
  <c r="L85" i="1"/>
  <c r="L86" i="1" s="1"/>
  <c r="J123" i="1"/>
  <c r="K118" i="1"/>
  <c r="K119" i="1" s="1"/>
  <c r="K121" i="1" s="1"/>
  <c r="G94" i="1"/>
  <c r="G120" i="1"/>
  <c r="G121" i="1" s="1"/>
  <c r="G96" i="1"/>
  <c r="F162" i="6" l="1"/>
  <c r="K180" i="6"/>
  <c r="H155" i="6"/>
  <c r="H156" i="6" s="1"/>
  <c r="H166" i="6" s="1"/>
  <c r="H188" i="6"/>
  <c r="H190" i="6" s="1"/>
  <c r="H191" i="6" s="1"/>
  <c r="H199" i="6" s="1"/>
  <c r="G155" i="6"/>
  <c r="G156" i="6" s="1"/>
  <c r="G166" i="6" s="1"/>
  <c r="G188" i="6"/>
  <c r="G190" i="6" s="1"/>
  <c r="G191" i="6" s="1"/>
  <c r="G199" i="6" s="1"/>
  <c r="J146" i="6"/>
  <c r="J176" i="6"/>
  <c r="J180" i="6" s="1"/>
  <c r="G124" i="6"/>
  <c r="I123" i="6"/>
  <c r="I154" i="6" s="1"/>
  <c r="J87" i="6"/>
  <c r="K86" i="6"/>
  <c r="K88" i="6" s="1"/>
  <c r="L85" i="6" s="1"/>
  <c r="J119" i="6"/>
  <c r="J120" i="6" s="1"/>
  <c r="J122" i="6" s="1"/>
  <c r="H124" i="6"/>
  <c r="K146" i="6"/>
  <c r="L87" i="1"/>
  <c r="L152" i="1"/>
  <c r="L154" i="1" s="1"/>
  <c r="L145" i="1"/>
  <c r="K122" i="1"/>
  <c r="K153" i="1" s="1"/>
  <c r="K154" i="1" s="1"/>
  <c r="K155" i="1" s="1"/>
  <c r="G122" i="1"/>
  <c r="G153" i="1" s="1"/>
  <c r="G154" i="1" s="1"/>
  <c r="G155" i="1" s="1"/>
  <c r="G166" i="1" l="1"/>
  <c r="G168" i="1" s="1"/>
  <c r="G214" i="1"/>
  <c r="K166" i="1"/>
  <c r="K168" i="1" s="1"/>
  <c r="K214" i="1"/>
  <c r="G162" i="6"/>
  <c r="I155" i="6"/>
  <c r="I156" i="6" s="1"/>
  <c r="I166" i="6" s="1"/>
  <c r="I188" i="6"/>
  <c r="I190" i="6" s="1"/>
  <c r="I191" i="6" s="1"/>
  <c r="I199" i="6" s="1"/>
  <c r="I124" i="6"/>
  <c r="J123" i="6"/>
  <c r="J154" i="6" s="1"/>
  <c r="L145" i="6"/>
  <c r="L178" i="6" s="1"/>
  <c r="L180" i="6" s="1"/>
  <c r="L86" i="6"/>
  <c r="L88" i="6" s="1"/>
  <c r="K87" i="6"/>
  <c r="K119" i="6"/>
  <c r="K120" i="6" s="1"/>
  <c r="K122" i="6" s="1"/>
  <c r="L155" i="1"/>
  <c r="B162" i="1" s="1"/>
  <c r="G161" i="1"/>
  <c r="G123" i="1"/>
  <c r="K123" i="1"/>
  <c r="L166" i="1" l="1"/>
  <c r="L168" i="1" s="1"/>
  <c r="B171" i="1" s="1"/>
  <c r="L214" i="1"/>
  <c r="B223" i="1" s="1"/>
  <c r="J155" i="6"/>
  <c r="J156" i="6" s="1"/>
  <c r="J166" i="6" s="1"/>
  <c r="J188" i="6"/>
  <c r="J190" i="6" s="1"/>
  <c r="J191" i="6" s="1"/>
  <c r="J199" i="6" s="1"/>
  <c r="L153" i="6"/>
  <c r="L146" i="6"/>
  <c r="J124" i="6"/>
  <c r="K123" i="6"/>
  <c r="K154" i="6" s="1"/>
  <c r="L87" i="6"/>
  <c r="B159" i="1"/>
  <c r="B158" i="1"/>
  <c r="G184" i="1" l="1"/>
  <c r="B172" i="1"/>
  <c r="L155" i="6"/>
  <c r="L156" i="6" s="1"/>
  <c r="L187" i="6"/>
  <c r="L190" i="6" s="1"/>
  <c r="L191" i="6" s="1"/>
  <c r="L199" i="6" s="1"/>
  <c r="K155" i="6"/>
  <c r="K156" i="6" s="1"/>
  <c r="K166" i="6" s="1"/>
  <c r="K188" i="6"/>
  <c r="K190" i="6" s="1"/>
  <c r="K191" i="6" s="1"/>
  <c r="K124" i="6"/>
  <c r="G188" i="1"/>
  <c r="G180" i="1"/>
  <c r="B159" i="6" l="1"/>
  <c r="G209" i="6" s="1"/>
  <c r="G217" i="6" s="1"/>
  <c r="B194" i="6"/>
  <c r="K199" i="6"/>
  <c r="B195" i="6"/>
  <c r="B160" i="6"/>
  <c r="L166" i="6"/>
  <c r="G214" i="6" l="1"/>
  <c r="B201" i="6"/>
  <c r="B202" i="6"/>
  <c r="B168" i="6"/>
  <c r="B169" i="6"/>
</calcChain>
</file>

<file path=xl/sharedStrings.xml><?xml version="1.0" encoding="utf-8"?>
<sst xmlns="http://schemas.openxmlformats.org/spreadsheetml/2006/main" count="476" uniqueCount="203">
  <si>
    <t>Sản phẩm in:</t>
  </si>
  <si>
    <t xml:space="preserve">Bao bì giấy, nhựa, carton </t>
  </si>
  <si>
    <t xml:space="preserve">Phục vụ ngành: </t>
  </si>
  <si>
    <t>Thực phẩm, dược phẩm, tiêu dùng</t>
  </si>
  <si>
    <t>Quy mô/công suất (triệu sản phẩm/năm)</t>
  </si>
  <si>
    <t>Khoản mục</t>
  </si>
  <si>
    <t>Máy in offset, flexo, cắt</t>
  </si>
  <si>
    <t>Xây dựng nhà xưởng, kho</t>
  </si>
  <si>
    <t>Xe vận tải, thiết bị phụ trợ</t>
  </si>
  <si>
    <t>Tổng vốn đầu tư</t>
  </si>
  <si>
    <t>Vốn đầu tư ban đầu</t>
  </si>
  <si>
    <t>(tỷ đ.)</t>
  </si>
  <si>
    <t>Khấu hao đường thẳng (năm)</t>
  </si>
  <si>
    <t>Doanh thu</t>
  </si>
  <si>
    <t>Tăng giá hằng năm</t>
  </si>
  <si>
    <t>Nguyên vật liệu, mực in, bao bì</t>
  </si>
  <si>
    <t>Nhân công</t>
  </si>
  <si>
    <t>Chi phí quản lý, bán hàng</t>
  </si>
  <si>
    <t>Chi phí hoạt động</t>
  </si>
  <si>
    <t>% doanh thu</t>
  </si>
  <si>
    <t>Chi phí sản xuất chung</t>
  </si>
  <si>
    <t>Vốn lưu động</t>
  </si>
  <si>
    <t>Khoản phải thu</t>
  </si>
  <si>
    <t>Hàng tồn kho</t>
  </si>
  <si>
    <t>Khoản phải trả</t>
  </si>
  <si>
    <t>Tài chính dự án</t>
  </si>
  <si>
    <t>Vay ngân hàng/tổng vốn đầu tư</t>
  </si>
  <si>
    <t>Lãi suất</t>
  </si>
  <si>
    <t>Thời gian vay (năm)</t>
  </si>
  <si>
    <t>Phương thức: Trả nợ đều hằng năm</t>
  </si>
  <si>
    <t>Thuế thu nhập doanh nghiệp</t>
  </si>
  <si>
    <t>Chi phí cơ hội vốn chủ</t>
  </si>
  <si>
    <t>Chi phí vốn bình quân (WACC)</t>
  </si>
  <si>
    <t>Tồn quỹ tiền mặt</t>
  </si>
  <si>
    <t>Chi phí vốn</t>
  </si>
  <si>
    <t>Chi phí đầu tư</t>
  </si>
  <si>
    <t>Nợ đầu kỳ</t>
  </si>
  <si>
    <t>Nợ cuối kỳ</t>
  </si>
  <si>
    <t>IRR nợ vay</t>
  </si>
  <si>
    <t>Trả nợ đều, trong đó:</t>
  </si>
  <si>
    <t xml:space="preserve">    Nợ gốc</t>
  </si>
  <si>
    <t>Khấu hao</t>
  </si>
  <si>
    <t>Giá trị sổ sách đầu năm</t>
  </si>
  <si>
    <t>Mức khấu hao năm</t>
  </si>
  <si>
    <t>Khấu hao tích lũy</t>
  </si>
  <si>
    <t>Giá trị sổ sách cuối năm</t>
  </si>
  <si>
    <t>Tổng chi phí hoạt động</t>
  </si>
  <si>
    <t>EBIT</t>
  </si>
  <si>
    <t>Chi phí lãi vay</t>
  </si>
  <si>
    <t>Lợi nhuận trước thuế</t>
  </si>
  <si>
    <t>Lợi nhuận ròng</t>
  </si>
  <si>
    <t>Thay đổi khoản phải thu</t>
  </si>
  <si>
    <t>Thay đổi khoản phải trả</t>
  </si>
  <si>
    <t>Tổng dòng tiền vào</t>
  </si>
  <si>
    <t>Chi đầu tư</t>
  </si>
  <si>
    <t>Chi phí thanh lý tài sản cố định</t>
  </si>
  <si>
    <t>Tổng dòng tiền ra</t>
  </si>
  <si>
    <t>NPV</t>
  </si>
  <si>
    <t>Thanh lý tài sản cố định</t>
  </si>
  <si>
    <t>Bảng thông số</t>
  </si>
  <si>
    <t>Vĩ mô</t>
  </si>
  <si>
    <t>Lạm phát trong nước</t>
  </si>
  <si>
    <t>Lạm phát nước ngoài</t>
  </si>
  <si>
    <t>Năm dự án</t>
  </si>
  <si>
    <t>Chi phí thanh lý (% giá thanh lý)</t>
  </si>
  <si>
    <t>Vòng đời dự án</t>
  </si>
  <si>
    <t>Vòng đời dự án (năm)</t>
  </si>
  <si>
    <t>THẨM ĐỊNH DỰ ÁN</t>
  </si>
  <si>
    <t>Lạm phát và tỷ giá</t>
  </si>
  <si>
    <t>Năm</t>
  </si>
  <si>
    <t>Tỷ giá hối đoái (ngàn đ./USD)</t>
  </si>
  <si>
    <t>Chỉ số lạm phát trong nước</t>
  </si>
  <si>
    <t>Chỉ số lạm phát nước ngoài</t>
  </si>
  <si>
    <t>Chỉ số lạm phát tương đối</t>
  </si>
  <si>
    <t>Tỷ giá hối đoái</t>
  </si>
  <si>
    <t>Đầu tư</t>
  </si>
  <si>
    <t>(tỷ đồng)</t>
  </si>
  <si>
    <t xml:space="preserve">Trong đó: </t>
  </si>
  <si>
    <t>Số năm có doanh thu</t>
  </si>
  <si>
    <t>Số năm thanh lý</t>
  </si>
  <si>
    <t>Lịch khấu hao</t>
  </si>
  <si>
    <t>Lịch vay và trả nợ</t>
  </si>
  <si>
    <t>Lãi phát sinh</t>
  </si>
  <si>
    <t xml:space="preserve">    Lãi vay</t>
  </si>
  <si>
    <t>Dòng tiền nợ vay</t>
  </si>
  <si>
    <t>Số lượng</t>
  </si>
  <si>
    <t>Giá bán (ngàn đồng)</t>
  </si>
  <si>
    <t>Giá bán trung bình/sản phẩm (ngàn đồng)</t>
  </si>
  <si>
    <t>Doanh thu (tỷ đồng)</t>
  </si>
  <si>
    <t>Báo cáo thu nhập</t>
  </si>
  <si>
    <t>Chi phí bán hàng, quản lý</t>
  </si>
  <si>
    <t>Thuế thu nhập</t>
  </si>
  <si>
    <t>Thay đổi trong vốn lưu động</t>
  </si>
  <si>
    <t>Thay đổi tồn quỹ tiền mặt</t>
  </si>
  <si>
    <t>Thay đổi hàng tồn kho</t>
  </si>
  <si>
    <t>Dòng tiền vào</t>
  </si>
  <si>
    <t>Dòng tiền ra</t>
  </si>
  <si>
    <t>WACC</t>
  </si>
  <si>
    <t>IRR</t>
  </si>
  <si>
    <t>PP</t>
  </si>
  <si>
    <t>DCSR</t>
  </si>
  <si>
    <t>Số lượng in, năm 1 (triệu sản phẩm)</t>
  </si>
  <si>
    <t>Tăng số lượng hằng năm, từ năm 2</t>
  </si>
  <si>
    <t>Giảm số lượng hằng năm, từ năm 6</t>
  </si>
  <si>
    <t>Báo cáo dòng tiền tổng đầu tư</t>
  </si>
  <si>
    <t>Dòng tiền ròng tổng đầu tư</t>
  </si>
  <si>
    <t>Chi phí sử dụng vốn chủ</t>
  </si>
  <si>
    <t>Dòng tiền vay và trả nợ</t>
  </si>
  <si>
    <t>Báo cáo dòng tiền chủ sở hữu</t>
  </si>
  <si>
    <t>Dòng tiền ròng chủ sở hữu</t>
  </si>
  <si>
    <t>PHÂN TÍCH RỦI RO</t>
  </si>
  <si>
    <t>Độ nhạy 1 chiều cho các biến:</t>
  </si>
  <si>
    <t>Phân tích độ nhạy</t>
  </si>
  <si>
    <t xml:space="preserve">   Số lượng năm 1</t>
  </si>
  <si>
    <t xml:space="preserve">   Giá bán năm 1</t>
  </si>
  <si>
    <t xml:space="preserve">   Tăng số lượng từ năm 2</t>
  </si>
  <si>
    <t>Phân tích tình huống</t>
  </si>
  <si>
    <t>WORSE</t>
  </si>
  <si>
    <t>BEST</t>
  </si>
  <si>
    <t>Độ nhạy 2 chiều cho cặp biến:</t>
  </si>
  <si>
    <t xml:space="preserve">   Số lượng và giá bán năm 1</t>
  </si>
  <si>
    <t>Tình huống/kịch bản</t>
  </si>
  <si>
    <t>Phân tích mô phỏng/xác suất</t>
  </si>
  <si>
    <t>QUANG LINH</t>
  </si>
  <si>
    <t>Các biến rủi ro:</t>
  </si>
  <si>
    <t>Các biến kết quả:</t>
  </si>
  <si>
    <t xml:space="preserve">   Số lượng năm 1 (triệu sản phẩm)</t>
  </si>
  <si>
    <t xml:space="preserve">   Giá bán năm 1 (ngàn đồng)</t>
  </si>
  <si>
    <t>BASE</t>
  </si>
  <si>
    <t>Năm lịch</t>
  </si>
  <si>
    <t xml:space="preserve">   Khoản phải thu, phải trả</t>
  </si>
  <si>
    <t>Thanh lý bằng giá sổ sách (đ/c lạm phát năm 10)</t>
  </si>
  <si>
    <t>Các biến hoạt động:</t>
  </si>
  <si>
    <t>Số lượng in (triệu sản phẩm)</t>
  </si>
  <si>
    <t>Đơn giá (ngàn đ./sản phẩm)</t>
  </si>
  <si>
    <t>Các biến vốn lưu động:</t>
  </si>
  <si>
    <t xml:space="preserve">   Khoản phải thu</t>
  </si>
  <si>
    <t xml:space="preserve">   Hàng tồn kho</t>
  </si>
  <si>
    <t xml:space="preserve">   Khoản phải trả</t>
  </si>
  <si>
    <t>Created by Nguyen Tan Binh on 8/27/2025</t>
  </si>
  <si>
    <t>Scenario Summary</t>
  </si>
  <si>
    <t>Current Values:</t>
  </si>
  <si>
    <t>Notes:  Current Values column represents values of changing cells at</t>
  </si>
  <si>
    <t>time Scenario Summary Report was created.  Changing cells for each</t>
  </si>
  <si>
    <t>scenario are highlighted in gray.</t>
  </si>
  <si>
    <t>Số lượng in năm 1 (triệu sản phẩm)</t>
  </si>
  <si>
    <t>Giá bán trung bình (ngàn đ./sản phẩm)</t>
  </si>
  <si>
    <t>Tăng số lượng hằng năm (từ năm 2)</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</si>
  <si>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</si>
  <si>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</si>
  <si>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</si>
  <si>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</si>
  <si>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</si>
  <si>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</si>
  <si>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</si>
  <si>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</si>
  <si>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</si>
  <si>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</si>
  <si>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</si>
  <si>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</si>
  <si>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096a9cf0-1de0-4e16-a49f-fbc9dc4b823b</t>
  </si>
  <si>
    <t>CB_Block_0</t>
  </si>
  <si>
    <t>㜸〱敤㕣㕢㙣ㅣ㔷ㄹ摥㌳摥㕤敦慣敤搸㡤㤳戶㈹愵㌵㤴戶㔰〷㌷㑥ㅢ㑡㠱㄰㝣愹㤳戴㑥散挶㑥ち〲戴ㄹ敦㥥㠹愷搹㤹㜱㘷㘶㥤戸㔴㙡〵攵㈶㉥㤵捡㐵ㄴ捡㐵ㄵ慡〴て㕣㕥㑡戹扣㈰㈱㠱㔰㤱㜸㠰〷㈴ㅥち㐲昰〰㐲㤱㜸攱〱〹扥敦捣捣敥捣慥㜷散㙥㕢㜰㤱㑦扡扦捦㥣摢㥣㜳晥敢昹晦㌳捤㠹㕣㉥昷㙦㈴晥㘵捡㌳㜳晤搲㠶ㅦ㐸㝢㘲挶慤搷㘵㌵戰㕣挷㥦㤸昲㍣㘳㘳摥昲㠳㍥㌴㈸㔶㉣搴晢㠵㡡㙦㍤㉣㑢㤵㜵改昹㘸㔴挸攵㑡㈵㕤㐳㍤〷攱㙦㈴㝥搰搹㙢㌰て戰㍣㌳扤戰昲㈰㐶㕤ち㕣㑦ㅥㅣ㍢ㄷ昶㍤㍡㌹㌹㌱㌹㜱攷㕤㤳㙦㥢㌸㜴㜰㙣愶㔱てㅡ㥥㍣敡挸㐶攰ㄹ昵㠳㘳㡢㡤㤵扡㔵扤㑦㙥㉣扢ㄷ愵㜳㔴慥ㅣ扡㘳挵戸昳敤㤳㜷ㅥ㌹㘲摥㝤昷摢〷昱敡摣改㤹改㐵㑦㥡晥㉢㌴㘶㠱㔳扥㜳㔶㔶㉤慥㑤㑡捦㜲㉥㑣捣㑣攳扦挴晣昱㜴搷挴搲慡㤴〱㕦㉤㍤改㔴愵慦愳攳㠰㍤攵晢つ㝢㡤㥢愷摢㜳㔸㙡搵昰㠳㠲㍤㈳敢㜵摤㡥㐷㉤搹ぢ搸扢扡戱㌱㘸㉦㐹挷户〲㙢摤ち㌶㡡昶㌲〶慡つ搹㘷㝤㜹挶㜰㉥挸搳㠶㉤ぢ昶昱㠶㔵换㠷㈹搷㜷㙢㍣㐴㜲㘲㙡昹ㄳ㔳扥㍤戳㙡㜸㙡㐶㍥㌷㈶愳敤㥣㔷㑤户扤愹晢戸㥣扡㝡〳挷扣戹㝢㍢搴㥣㌳扣㘶换昱敥㉤愳挵愷㘷㜰㝢昷昶㠹㍤㑡昷㜹㑢昷㍥㙡㉢搳慤挵㐰㐴摦㙡㐷戱ㄸ扤㐸搰㑦㔰㈲㈰〲昵㌲挱〰挱㈰㠰挸晦〳㕣㤲散挸㉡慤㘲㘸㤵ㄵ慤㔲搵㉡㌵慤㈲戵㡡愹㔵㉥㘸㤵㔵慤㘲㘹㤵〷戵捡㐵戴㠹㔳愹扦㕦㡢搲㘷攷づ㝥晢㔳敦晣晤扤㕦㥡晦攴㡤㡢晢㑦㍣㍦戸〷㡤敥㡦㈶㌵敢ㄹ㤷㐰㙡㉤㉡㍥㍣㜱㠸晦戶收ち㌰㠵㜹挴扣换㥣㥣慣ㅤ㌹㘴摣㘱ㄴ戸慣っ攴愷〸㘵〴㙤〷捤〷㉣愷收㕥㔲戸扢㝥摡昰㘵㙢攳挶愳扡㘹户攱搴晣搷㙤㕥戹ㄴㄸ㠱扣慥扤慥㌵㐸㐷户㈵戰㤵昴搵晢㙥㘸敦㜶捥愸㌷攴搴㘵㉢慣㝥㝤㕢戵扤攸戹㉢摤㙢攷㍣昹㔰戳戶㘳㐶㔳㄰㙡敢㙡散㡥㔵㠶㔵攱扣挶㘶㔶㕤㕦㍡㙡㝡攳昶愲㔵扤㈸扤㈵㐹㤱㈸㙢㙡愹晢㔹ㄵ㜱晤昸㠲㠳㠵㠲㕢㙢㙦㑣㤶㥡昷㕣づ挰捣戲㠶昹慥㐹㉦搸㔸㌶㔶敡昲敡㔴㤳昰㥤愸㌸㤰㉡㥥㜳慢つ㝦挶㜵〲捦慤愷㙢愶㙡敢〶㈴㑤敤㤴㕢㤳昹㝣㑥〹〵〸摣扥㍥㈱㜲户㜵攷〵㠵㠸〴㡡挹挸搷愶挹㙥攲っ㔶㠷㔵搴㈵㘹㔲㝢搳ㄶ㠳㜱扥㑡挶㘴㜰㘰㘲㑤搴ㅦ㝣改㥢户ㄸ戶㠹戹㔷户戱愶㡤㐶慢扦㘷㕤㍡挱〹挳愹搵愵㤷愹晤〴㘷愴て〳ㄴ慥㐰㈰㜴摤㍤慡㍡㜱㔹㙣ㄴ㉥㔹戵㘰戵戸㉡慤ぢ慢〱捡愰㈱㑢㈵㙥㙤㐷搲慦㐲㤱扥㤷㘰ㄴ愰㕣捥ㄵ昷戱㔱戱㡣㤴㉢㔰㍡㘵昰㜲㑡㤰戳㕦㡡㤷〷捤㌹慢ㅥ挸㔰㈸て㥢挰㐸愸搵ㄴ晡㠶㐸愲㥥㔱つㄵ挶㍥㜳〶㔴㙡㔸㑥戰搱攲摢づ㉥〹㠹㘸㔷ㄶ散㌸㔹㐰㔱㤰㤶〷ㄹ扣〶愲㘹㤳〶搹㡤ㄳ㐴㐴㌶挸搰散ㄸ㌹㑤㘴㙣㥦㈱㈳搰㍥㐹㠴㙣㝤愸扢㡣㈰戱㜷ㄲ㈹㍢㜵攵挷㕤㘹戶㤹㉤ㅦ㑡戳晤搸㌸晤㙡㠲㙢〸慥㈵㌸〰㈰晥っ〹㐷㈹㠷㝣㍡改慦挳戳㝥㍤挱敢〱㈰㥦㜴捡㥣㐸㔴搱㠶摡㡥ㅤ挹㜶㐳戰㤳㤵㔱ㅣ㡡㈲㕡挶㑤㍢㜳挸㔶㠸㡥慣捥㥤愱㙢昳㑡挷摥搲㥤㌶㤳换㈱㐵㘶㌴㑤慥㜵㡢愶挹㡤㘰搳ㅥ昵搶㡤攸慡㡦ㄱ扣〱愰慣扦㤱㄰捡㠵〶敦昶㉣㝡㥡㤴慦〹戳㈸㌴㠶㝡㔴昰ㄱ㈱昳〸㤰㈱攴㍡㡥㉦扢㌶㌴捤挱㜱昳㌵㙦㐳ㅦ散捥摦ㄱ搲摢昴收慥摥愱扦攸㈵㕡搱㌷㠱扤挴敦扢敡㤸㥢㔱慤摦㐲㜰㉢㐰㥢㡥攱改晢愵㝡ち㤴㔹㙣㈷㌰户㤷㕥ㄷ㘵攵㉥㙦慣㐹愵㠱〶捤㘵挳扢㈰〳㜸㌰㑥捥挲ㄶ㜶㍤㑦搶㜱愸慤愹〲㥥㕦慥㐹ㄷ晡㜳㥥㙢戳㝣搷㐶昶㕦ㄳ㡡㈱㥦搷晡㜲㙤㌶㜲㠶慤㤹昰㌹㈵㈸㠷㍡昸㡥敥㐲㈲搱㈹㑤㕥散㤷㝤扥摣㤵㈴㍤㐸㤲户㘰㕢昵摢〰㈰㈵挴㙦扢㑡㤴㠳㙣昶㔶搵㉣㙤戱搲挳㤷㜱㍡㘹昳㈱㜶挸㤱㠱搰㘱㍢つ晦㠱㍦㘴㉦㔹㜶㔳㔸っ搸㡢搲慢挲户㘰搵㘵㌹㜴换㔲搴散捡㡡搷㠸慣攸敢敢㌸㑦㘷昸搷ㄴ㥤戴㐹㠹㑣㙥捦慣捣㌸㡢户㠸㡡㙥㐸ち㤵っ搷㔰㔳〲㤱昲搸㜶㔷挴昴㈰㘲㙥挷挶改㠷〸㈶〹づ〳ㄴ㝥〵㐹戳摤㡤㘷㌸慣㝦㥤㉥敤㑡㈵㔷㈲ㅡ㤴㡢昰㠵慥挲敡〸㕦昳㌶㠲扢〰摡捣ㅦ㍡㈰㌳〸㔱愱㍣㐱㠸㉡㡣㘱㥥戳攴㈵搲挰ㅥㄳ㠱愵㤹㠶ㅦ戸㌶㈳㑢㐳收慣㝢摡つ㘶㉤㝦つ㤱愸㔱㌳捡㍣戰㉡ㅤ㔰㤷〷摢愷慤捣㕤㕢㤳㌵摤㕣㜲ㅢ㄰㙤㈷㘷㜷挲挱ㅣ摢〱㕢㔲㥤捤㌵㠱搴摢昹ㄸ㐳〸散戴昲户搲ㅢ扢㉤敦㌷て㝤挳慤ㅤ㕤戶㠲扡ㅣ㌰㐳愶㘳扥㘴㘲ㄷㄱ㌹愸昵㥢换慢㥥㤴戳㐳收㜱捦慡搵㉤㐷ㄲㄹ戰㌱ㄹ慣㥢㤷ㄷ㄰㈵㔸㜴ㄹ〳㜴㥤㈱㜳搹㌳ㅣ㝦捤㘰㐰㜱㘳㙦敡㐹㠵㐵ち收戴攵昸㜸㡤挲㈲昳挳收搲慡㝢〹ㄱ摢㠶敤ㅣ㌷搶晣ㅤ㠱ㄵㄲ㝤㤸ㄴ㙡㠴㈶㌴㑤㤴戴㔲慦昸攱㠱㍣㤷㈳敦攵〹ㄴ慥㜲〵晡捣㌳戴㌷敤晡㈸㐶㐳㍢㥤㜳ㅡ㐴昴愸㔹搸㤷㈹㠵挹愹晡摤散昳づ㠰㝢㡦㥦㍤搹㡡捣扤慣㤸㜵㠱㕥晥っㄹ慦挸愲ㄹ〸愱㡦㙥㑦㐸㉡㉣㈳攵㠰〳㠱㜱㍥戵㤳㕦搹㔴㙤㐸㝤㝢㕡搹㌹㐴㤲〶捤㜹㘳㐵搶ㄱ㡦戶㡤㘰㑦昸㐰㌳搶㌶敡㝥㔴㌷攳摡戶㐱搲㈲㔹㉥㔵つ㔲昰㔴㈳㜰㑦㔹㡥㙥〲㈸晡㡢㡡㡣换㈸㌲㉥慢愲㐱昳っ㐳㠳㉡捦戱摣ぢ㠶㘷〵慢戶㔵㉤昱㠱攱扢ㅤ㐱㤳㘰㜲㑡摥㌸挵㌲㘳慣捤㥡㍦ぢ㤳捤㥦〰扡㈷㈰㐷戹㜵㐴㍦㈸㔷ㄳ㐵晣ㄳ㍤㍡㤶㈰㘰㤴愷㔴㝦ㄷ㐶㉢愸摢ㄱ㄰㌹㉡㕤㠹敦㘰㕣㜹ㄴ㈵愱㄰㈲搶㌳㐸〴㕥挱㠴㤰愷㡢扢㘸㥥㜵慣〰搸㈳挶收慣㘰搶〷捡〱㤰㔵挷摢敢ㄴ㔶ㄳ㥤挶㥢㕡攱挶捥慡㤴㥡戸愱戳㍥愹㌷摥戴㐹㜵愸㔱ㄲ㡡㘴慢㐶㑡戳㙣㌲挷㥤愴㙡㠴㔲摣戱戶ㄱ㔹㙥搳搶扥㔳㡡扣っ挵愴㘸㈶愷扦㕢ㄱち〲扤㤱㡥愲捦㍥㥢㍣ㄲㄱㅢ摡〰㘵敡愹戰㙣㈸ち〹㥥挴戵㤳㥡㉣㐷㑦攰敦㍤㔱㜶愱ㄱ愴㙡㡣换愳㔱捤㔴扤扥攰挰㑡愸ㅡ㕥㙤㠷戰㌴搶ㄶ㙡ㄸ挵㥤扤㙡晦㜰㝢ㄳ㡣ㄸ戱㈱挳㈲ㄹ㝥㘰戰㈱㤸㉢ㄱ㔱愵㜵㌶挴慤㙥ㄶ㤷昸㜴㑡ㅡ㡥挲挰㔲㔰㥢㤵敢捡っ㙢㔹昲愳慡㐳昳戴愸攴愸㙥㑥慤昸㔰改〱攵㜸㤴㔳っ慥㥢㘷攸㤶挲㈵〶㠸摤㈸户㔸つ㄰摡㙤づ挰㤳挱捥挱づ㜶㈴っ㥤搰㍡愳〴㉤㘶㄰㙥㝡ㄱ攴㥤ㅥ㌱ち㐱㙡慡昴昷㘳攲换㑦㌱㝤敢㔸㉥捥㐴㑣挴㜰㔷㠶昵〰攴㈶㈳㤳攴愲搱㌸㘰ㅥ㑡㌶㈵戴〶攳㌲㥡ㄸ㐳㌴昹扣〰户㜸ㄸ换ㅡ㈶摢搴㜱捦㉤戰愰㑤敢ㅢ㝢捣㤳㑥戵摥愸㐹愵㡡㘳㔹慤㌴昲㡥挰㤷扡〲ㄸ㜲㔳挶扥㐴㥢㜲ㄲ㐷㈹㉥㤹㐸敡摤敥搶㡦愱扢ㄲ㜲ㄸ㈳㔴㝤っ㐰㘶戸攵㔴㐰慣攳㥥〲敤挳扤慤ぢっ敡昲ㅣ㐴㕡㐷ㄱ㘵搹㍣敥攳㌵愳挸㡡摢ㄲ捤收摤㜹㤷㌶㝢愲攸㠴ㄵㄶ敤〸ㅣ㘱㥤愱挰㉢ㄶ㘱㡣昴挸ㅤㅣ㈴㜷㈵㡡敥㕥㜹㔴㍤收慥〰ㄵち〳㠲㌱㕥㥥㠲㜲搸㔵㌰ㄲつ㙥慤㘵㜵ぢ㐶㝦㘹㜹敢㔳〰㠲㘱㘰ㅡ戴㘸ㄹㅡ㌸㌳挸㙦㙤攰摣㠸㔶ㄹㄱ搲㘴㌰㤵㌱捡㔱㌸散㠱㌴㜰ㄳて搲换㉥㤴㔰戰㑦㕤っ㡢敦㈶㡥摢㌸〲戹摥搵㙤㠵㡢㐶㠰敢㉦捥㠱戶攲愹㕡㡤收㉥晣㜳㍢〲慢戸扡ㄱ㥡愳晢摡㉥㘵愹㌵搱扥扢愹慤㈲扡㉣㜸㜸㜶攲㠴ㄱ㔴㔷㤷㠲㡤昰攲㔶慦㈴㔱昸〹晣ㄱ㥢扥㥤㌶㜳摥攱㐵搴㜵敥㝤昹愲攳㕥㜲搴扣ち㍥㙦晤㠱㐲㜰㠵戲㥦㤳㉣攷晥㡤㝦㉡㘹戹挲㡦㌱攲㜶愶捤〱㕡づㄲ㡥愳㔲㈸つ挶㤰捦愰ㄳ搸敥捤㕢〳愴㤳㝤㙤㜴愲〴挱㉥愱㌸ㄷ㕥㌱㐲ㄱ㍦〲㕡㐹㉣攱㤱ㅣ㝢晥㉣㔸㕦晣㄰㈵㐴㌸㥥㈳㌱㔲㜸〳㜲ㄹ愸㔳㠲㍣扡攲挱ぢ㈱晦㍦㔸㡡戹㜹㔳㜶晡㉦㌰戳㜸扥ㅤ㐵㌷㄰㐵㍦攸㐰㤱攰㌵㄰挵扦昷㈲ㄳ愷〲挳戳㉦㈹㄰捥㌵敤ㅥ㐰㕦昵ぢ扦晦挳〳攸㝣㐴ㅣ捡㐶㐳愸敤㘶㍣㌷㑤㠴扥づㄳ㠱挱㝢㘵㈲㥣㐲㐶㌰㡡ㅦ㥡〸㤱て㘴〱〵㕢㥢〸㡣敤㘵ㄸ㠲㠹㔰㙢挲慤挱ㄳ搸搵㌶晤㘳㈷㜰昱㔶晡㠸攷㐳㘹昹㌳昰㐸㕤搳㔹扣㘸㜸㠶㝤㐰㤵ㅦ昷㈴㤴㤹户㡣㥢摣慡ぢ㝢㕣户㘹㡤敡戴㠹慦㈲昶戲敦晡㔳戶㜷㝦ㅤ㤸ち㔳攸扥ㄷ㈵㔱㝣ㄹ㥥ㄲ挱㜳㐳敥㐳晢扥㜳晣てて㍦㝥㡣户搵㈲㕡㉤摣㠶㝣㉦㈱㝢摡ㄳ〸敡㈶㉥㡡散攷㠷㌹愷昰㠹㤲戵㔶㤷搳㠶愷慣㈰㕦户攳㙣㐸㜸〹挲っ㠹㙦㈷㤸㤸戸昷㄰㥡㤸ㄳ㙤敥㑥昵㘱㤳㜲ㄱ㑥㈴㈶慥㝣㝡㜱搸㔰㜴㔵㘴㍤㕡㥢㠵敦㐱ㄵ扤挴㠹愴慤㐴㥥㍡㤹㠴昸㙥扢慥㍢㐲㕤ㄷㅥ㘴ㄸ昶㡦愵ㄴ攲て愴㤰攴㐱㠶ㄷ〲㤴㤴㍡㠳㑣攱㜶㠰㡣挸㕡㝢㠸㤷晥㠰㕤㈱㈰㥢㤷晥㝡晣㠸〵扢〸㉣挶扥昸㕥㑦戴戴㐵㘳搵挴㔰慤戲㘹㤶㤰㔱㠷ㄷㄶ㑣挶愵㈹㑢攷㌰㑡户敤㡥攲㑢㠶散㌰昰ㄶ㌲㜶挱愶慦慤㙣摦攳㌴㜰昳〳㝡愶愸ㄴ㠶戳㤷挵㌸㤰慡ㄸ㕤搸戴ㅣㄶㄱづ㠷搹㘶愷㠱愸ち㍡换㌹㠰㔳㈹㠲㝦晣㔲㠸昵攳慤愱昷户搷㔰挷㌹晤㔸㈰㝦戰扦㙥挸㘰㙣扣㤵ㅣ〳〹扢慤㔶愵昰㝡昸㔹㜴攱愲㜳㐲㙦㘵搵戳㌸㠲㍦㌱㘷昵㘹ㅤ晡㥦搱㙢挵㔹攷搸㥢㘱散㤴晥㝦㉦ち戶搴晦㠲戱㌷㠵挸昷㐵ㄹ㍥ㄴㄸ㍦搹㌲㘴挳ㅤ㠱㘷ㅢ挱ㅢ㜵㌰搶㔵㤶㈱敦㌰户㠴㡦㔷挳㙡㈵挱攱昷捡户㕦㡤㘸昶愵㙤㍢搰㔵〰㌲㌶㔴㜸ㄶ㈲愸㙢晦戴摣㡡㑦户挵昷愳攳扥㔳㔶搵㜳㝤搷っ挶㤶㄰昴ㅤ攳户㘷㈶㙣㥥㈹昱捤㜶愱㜶ㄳ㜶㘲昰㠳攸㜳㝡〱〲晢戴っ㕥愹㔸㈴㈳ぢ摢㡢㘴昰㍢愴㤱㐴㜸㠹摡挱扦捡扣扦㘱搴昱改敡〲㝣㥤〱㡢㜶㠴戲ぢ㍤捥敤㌷㌴戸㜵戸愳㜵ㅦ晣㐱戲㍥㠱攰㤸㕡挲晢㍦挸㝤㙤摦㠳㜴摢㘸㙤㍥㕢昶收㜳㉢ㄷ㥥〱㑥户昷㤶㌴挹昰㥤晣㈲戹慣㔷〸㜱㘹晦ㄸ晥㙥摦㐱换搱㐶㐱攷搱〷摤㜴㠴㡤搷攱㍥摢㐶昴晢㍣扡㡡㈹〲晣㜴㈳捡昰㐱搰换㐷㔶ㄴ㕦挳戲挸〰挸攷㡡㔵㠰敥㔴晤昴㘶㔴㍤ㄲぢ㘴挱㌳〶挹戱㉣扥㠲㠶摣慥㜰搹㘰〹㉥㕢愸戳〴昲㝡摣〳昹㥣攰㔹㐲㑤攴㑢攸搰㥣㠸㠵搲敥ㄳ昹攲㘶ㄳㄱ戴〲搴㐲㤳攳㡦挴㕡㐴慦愳㕡户〹ㅣ〲ㄷ㘰㤸㘲㤱戲愶ㄸ㠶ㄶ㝥㐸捣㈰晤㍡晡晢攲戱㕦扤挰昴户㘳㐲〹㐲㔴愵㈷㑦㐱愸㈶晦㐴㜲昲ㅥ㑡扢㑦晥㌳㥢㑤㝥㠴㌲㤲㌳搱〳㠰愱㍥㔱挱ㅦ戵㤸〶㌲摣㐷晥挴㜹〲晣㔲戳ㄸ㌱㔰愲晡㕥㐲〶㝤戹攱慡搵㘵㘴攲扥〵慥㍦攳攳ㅥ㘵ㅦ昱㈲㈴㝤㌹挵搰ㄹ㕢っ戵㘲挹㡥扣戰㍢㐲㌶㘰㐹晣㕡戶慢㐸㉦昶ㄸ攱ㄷㅦ㡦ㄱ㜳攲㐴晣攵㤴ㄶ挵㥣㐰ㄸ愱㐵㑡晡攱㐶㡡㡦挵㡤扦晦㕣换㘵㡡ち㈴㔰㑦搸㤸㜴愶ㅡ㝦㌴㙥㝣ㄸ㕦㘵愹㌶㌹摥㈰㘰㝡㌱㙥㑣㝡㔴㡤ㅦ㡦ㅢ晦昵昰㠱㘶攳㤸づ挳㤱ぢ㈴㤲っ㕢㔷㔹晦㠹㉦戴㠷搱扣㘰㔲㝦づ㤸㘱㌱㈵愷ちㅤ搷㤵〶ㅤ挴㘵㄰て摦㐸捦攳㙥ㄳ慥㠰㐰挸㠶晦慢㠴㤳戸昳㌴㙢〴〶㍥㠱㕥㐷戰搹搳搵ㄳ㍢ㄷ捤〵て〵晤收㐹ㅦ㘷慡摡㡥㈲ㄱ㤸〳昹㜰㝦户㜰捡㘷㤸㡥慤晤㠸㠳㘴ㅡ敦㤰昴愶㍣㔴㘰㈵㉦㍥ㅣ㘳㌶昷㔸㡢㘶昴㐷㠱ㅣ㐸㐷㐰㘶昴挷〰挳㐰っ㙦㉢攷㐶挸晦㡡戹㍦捣㡡㡦㄰㍣づ㔰ㄶ㘴㜶搲㐱昱愳〰挳昱晦愸㘲㙣㕤昹㑢㌴昱㜰晣戲㈴ㄹ改ㅦ㘷㠷㑦〰昴挱㝤㉢㈲㈲㉣敢㥦㐴㐹昲愵ㄴㅣ敡愵㥦㘲挵愷〹㍥〳㔰㉥㜰戲摢摥㌵慥愹㐷捤昵㔹㜴ㄵ㡦ㄱ攰愷㍦ㄱ㘵昸㔰攰㍥扣戳扢慤捣愳㜰晣㘱㍦㐲㥤愹㉦昸敦挱ㄷ昹ㅢ㕣㜴ㅦ晥㠷㈴〵㘵搸攷戵㜷昴㌶ㄶ㤹㠰㌶戹晡慤㘱戳㕦挶㌸㕣㔷㉢㠲挲ㄱ愹㔴㑡㕡㔱㄰摦㕣戰㜰昱〶扥攵愸慡㄰㠲㌴愰㉡㥣愸攲ㄸち昴捦戱㈹㜱㑣㍣改㥦攷ㄳ㔱慢㌶昱ぢ㔱㠶て㠲㜸㔵摤ㅦ㡣扡挷㉦㈴慥㔵㠵搵昶㐲攲㕦㔵慣㈶㕦昸ㄴ〷㔳挸㐲㈶慤㤵㠸㌴㐵㐳㕦㐱㘶愸㙦㤸㜳㝢〰㍦敤戲愸㥥慦㥤㍦晦捦攱晣搸㜵昹昷扥㘷昰愹ㄷ㝦昹挷㈷㝦昳㠱愳㝦昹搷搳㑦晦收㑦㑦扥昰慦㥦慣ㅣ晤昹㌳捦晣散摥慦扦昰挷扤收㌷戴攷晥㌹晦㡤㐷㈶㉦㍥昲㤰㜹昶戶攳㡦扣敦挱晢㈷ㄷ慦ㅡ敦敢敢敦扦㜵昴ㄷ搷扥㜹攴戱㠷㥥ㄷ㍦晤摤㌵㡥㔰换挵ぢ搲搳攰戲搵㌴扥㡡っ愶挱ㄹ扦慡搳攰㜲搵㐶慤㐴ㅢ㌵㡤㠲ㄲ㝣ㅡ㥣㠰慡㌰搲ㄵ〳晦〱㌲㥥戱搲</t>
  </si>
  <si>
    <t>Decisioneering:7.0.0.0</t>
  </si>
  <si>
    <t>79893462-b99f-4d82-b66e-06b54a13e361</t>
  </si>
  <si>
    <t>CB_Block_7.0.0.0:1</t>
  </si>
  <si>
    <t>㜸〱敤㕣㕢㙣ㅣ㔷ㄹ摥㌳摥㕤敦慣敤搸㡤搳愶㘹㑢㙢㈸㙤愱づ㙥㥣㌶㠴〲㈱昸搲㕣㡡ㄳ扢戱㤳㠲〰㙤挶扢㘷攲㘹㜶㘶摣㤹㔹挷㉥㤵㕡㐱换㐵㔰㤰戸㠹㐲戹愸㐲㐸扣㜰㜹攱㉥㈴㈴㈴㄰㉡ㄲて昰㠰挴㐳㐱〸㈴㐰㈸ㄲ㉦㍣㈰挱昷㥤㤹搹㥤搹昵㡥摤㙤ぢ㉥昲㐹昷昷㤹㜳㥢㜳捥㝦㍤晦㝦愶㌹㤱换攵晥㡤挴扦㑣㜹㘶㙥㕡摣昰〳㘹㑦捣戸昵扡慣〶㤶敢昸ㄳ㔳㥥㘷㙣捣㔹㝥搰㠷〶挵㡡㠵㝡扦㔰昱慤㐷㘴愹戲㈶㍤ㅦ㡤ち戹㕣愹愴㙢愸攷㈰晣㡤挴て㍡㝢つ收〱㤶㘶愶攷㤷ㅦ挲愸㡢㠱敢挹㠳㘳ㄷ挲扥挷㈶㈷㈷㈶㈷敥㌹㍡昹挶㠹㐳〷挷㘶ㅡ昵愰攱挹㘳㡥㙣〴㥥㔱㍦㌸戶搰㔸慥㕢搵㜷挸㡤㈵昷戲㜴㡥挹攵㐳㜷㉦ㅢ昷扣㘹昲㥥㈳㐷捣㝢敦㝤搳㈰㕥㥤㍢㍢㌳扤攰㐹搳㝦㠹挶㉣㜰捡昷捣捡慡挵戵㐹改㔹捥愵㠹㤹㘹晣㤷㤸㍦㥥㡥㑥㉣慥㐸ㄹ昰搵搲㤳㑥㔵晡㍡㍡づ搸㔳扥摦戰㔷戹㜹扡㝤〲㑢慤ㅡ㝥㔰戰㘷㘴扤慥摢昱愸㈵㝢ㅥ㝢㔷㌷㌶〶敤㐵改昸㔶㘰慤㔹挱㐶搱㕥挲㐰戵㈱晢扣㉦捦ㄹ捥㈵㜹搶戰㘵挱㍥搹戰㙡昹㌰攵晡敥㠸㠷㐸㑥㑣㉤㝦㘲捡户㘷㔶っ㑦捤挸攷挶㘴戴㍤攱㔵搳㙤㙦敤㍥㉥愷慥摥挰㌱㙦敢摥づ㌵ㄷっ慦搹㜲扣㝢换㘸昱改ㄹ摣搵扤㝤㘲㡦搲㝤㕥摦扤㡦摡捡㜴㙢㌱㄰搱户摡㔱㉣㐶㉦ㄲ昴ㄳ㤴〸㠸㐰扤㑣㌰㐰㌰〸㈰昲晦〰㤷㈴㍢戲㑡慢ㄸ㕡㘵㔹慢㔴戵㑡㑤慢㐸慤㘲㙡㤵㑢㕡㘵㐵慢㔸㕡攵㈱慤㜲ㄹ㙤攲㔴敡敦搷愲㜴敦晥ㅢ搷㙦ㅦ㍦㜲晦㔳户晤昸㠱扦㍣㌹㜳㜴㜰てㅡ㍤㄰㑤㙡搶㌳慥㠰搴㕡㔴㝣㜸攲㄰晦㙤捤ㄵ㘰ち昳㠸㜹搴㥣㥣慣ㅤ㌹㘴摣㙤ㄴ戸慣っ攴愷〸㘵〴㙤〷捤〷㉤愷收㕥㔱戸扢㘹摡昰㘵㙢攳挶愳扡㘹户攱搴晣ㅢ㌷慦㕣っ㡣㐰摥搰㕥搷ㅡ愴愳摢㈲搸㑡晡敡㝤㌷户㜷扢㘰搴ㅢ㜲㙡摤ち慢㕦搵㔶㙤㉦㜸敥㜲昷摡ㄳ㥥㝣戸㔹摢㌱愳㈹〸戵㌵㌵㜶挷㉡挳慡㜰㕥㘳㌳㉢慥㉦ㅤ㌵扤㜱㝢挱慡㕥㤶摥愲愴㐸㤴㌵戵搴㙢㔹ㄵ㜱晤昸扣㠳㠵㠲㕢㙢慦㐹㤶㥡昷慤〷㘰㘶㔹挳㝣㔷愵ㄷ㙣㉣ㄹ换㜵㜹㕤慡㐹昸㑥㔴ㅣ㐸ㄵ㥦㜰慢つ㝦挶㜵〲捦慤愷㙢愶㙡㙢〶㈴㑤敤㡣㕢㤳昹㝣㑥〹〵〸摣扥㍥㈱㜲㜷㜶攷〵㠵㠸〴㡡挹挸搷愷挹㙥攲ㅣ㔶㠷㔵搴㈵㘹㔲㝢敤ㄶ㠳㜱扥㑡挶㘴㜰㘰㘲㑤搴ㅦ㝣改敢戶ㄸ戶㠹戹㤷户戱愶㡤㐶慢扦㙦㑤㍡挱㈹挳愹搵愵㤷愹晤〴㘷愴て〳ㄴ慥㐲㈰㜴摤㍤慡㍡戱㉥㌶ち㔷慣㕡戰㔲㕣㤱搶愵㤵〰㘵搰㤰愵ㄲ户戶㈳改搷愰㐸摦㑢㌰ち㔰㉥攷㡡晢搸愸㔸㐶捡ㄵ㈸㥤㌲㜸㌹㈵挸搹㉦挵换㠳收〹慢ㅥ挸㔰㈸て㥢挰㐸愸搵ㄴ晡㠶㐸愲㥥㔱つㄵ挶㍥㜳〶㔴㙡㔸㑥戰搱攲摢づ㉥〹㠹㘸㔷ㄶ散㌸㔹㐰㔱㤰㤶〷ㄹ扣〶愲㘹㤳〶搹㡤ㄳ㐴㐴㌶挸搰散ㄸ㌹㑤㘴㙣㥦㈱㈳搰㍥㐹㠴㙣㝤愸扢㡣㈰戱㜷ㄲ㈹㍢㜵攵挷㕤㘹戶㤹㉤ㅦ㑡戳㙢戱㜱晡㜵〴晢〹慥㈷㌸〰㈰晥〴〹㐷㈹㠷㝣㍡改㌷攲㔹扦㠹攰㔵〰㤰㑦㍡㘵㑥㈴慡㘸㐳㙤挷㡥㘴扢㈱搸挹捡㈸づ㐵ㄱ㉤攳愶㥤㌹㘴㉢㐴㐷㔶攷捥搰戵㜹愵㘳㙦敦㑥㥢挹攵㤰㈲㌳㥡㈶搷扡㐵搳攴㐶戰㘹㡦㝡敢ㄶ㜴搵挷〸㕥つ㔰搶㕦㐳〸攵㐲㠳㜷㝢ㄶ㍤㑤捡㔷㠴㔹ㄴㅡ㐳㍤㉡昸㠸㤰㜹〴挸㄰㜲ㅤ挷㤷㕤ㅢ㥡收攰戸昹㡡户愱て㜶攷敦〸改㙤㝡㜳㔷敦搰㕦昴〲慤攸㕢挱㕥攲㜷㕤㜵捣㙤愸搶㙦㈷戸〳愰㑤挷昰昴晤㐲㍤〵捡㉣戶ㄳ㤸摢㑢慦㡢戲㜲㤷㌶㔶愵搲㐰㠳收㤲攱㕤㤲〱㍣ㄸ愷㘷㘱ぢ扢㥥㈷敢㌸搴搶㔴〱捦㉦晢搳㠵晥〹捦戵㔹扥㙢㈳晢慦〸挵㤰捦㙢㝤戹㌶ㅢ㌹挳搶㑣昸㥣ㄲ㤴㐳ㅤ㝣㜷㜷㈱㤱攸㤴㈶㉦昶换㍥㕦敥㑡㤲ㅥ㈴挹敢戱慤晡㥤〰㤰ㄲ攲㌷㕤㈵捡㐱㌶㝢㠳㙡㤶戶㔸改攱换㌸㥤戴昹㄰㍢攴挸㐰攸戰㥤㠶晦挰ㅦ戲ㄷ㉤扢㈹㉣〶散〵改㔵攱㕢戰敡戲ㅣ扡㘵㈹㙡㜶㘵挵㉢㐴㔶昴昵㜵㥣愷㌳晣㙢㡡㑥摡愴㐴㈶户㘷㔶㘶㥣挵㕢㐴㐵㌷㈴㠵㑡㠶㙢愸㈹㠱㐸㜹㙣扢㉢㘲㝡㄰㌱㜷㘱攳昴㐳〴㤳〴㠷〱ち扦㠴愴搹敥挶㌳ㅣ搶扦㐶㤷㜶愵㤲㉢ㄱつ捡㐵昸㕣㔷㘱㜵㠴慦㜹㈳挱㔱㠰㌶昳㠷づ挸っ㐲㔴㈸㑦㄰愲ち㘳㤸ㄷ㉣㜹㠵㌴戰挷㐴㘰㘹愶攱〷慥捤挸搲㤰㌹敢㥥㜵㠳㔹换㕦㐵㈴㙡搴㡣㌲て慥㐸〷搴攵挱昶㘹㉢㜳㔷㔷㘵㑤㌷ㄷ摤〶㐴摢改搹㥤㜰㌰挷㜶挰㤶㔴㘷㜳㑤㈰昵㜶㍥挶㄰〲㍢慤晣慤昴挶㙥换晢捤㐳摦㜰㙢㐷㤷慣愰㉥〷捣㤰改㤸㉦㤹搸㐵㐴づ㙡晤收搲㡡㈷攵散㤰㜹搲戳㙡㜵换㤱㐴〶㙣㑣〶敢收攴㈵㐴〹ㄶ㕣挶〰㕤㘷挸㕣昲っ挷㕦㌵ㄸ㔰摣搸㥢㝡㔲㘱㤱㠲㌹㙤㌹㍥㕥愳戰挸晣戰戹戸攲㕥㐱挴戶㘱㍢㈷㡤㔵㝦㐷㘰㠵㐴ㅦ㈶㠵ㅡ愱〹㑤ㄳ㈵慤搴㉢㝥㜸㈰捦攵挸㝢㜹〲㠵慢㕣㠱㍥昳っ敤㑤扢㍥㡡搱搰㑥攷㥣〶ㄱ㍤㙡ㄶ昶㘵㑡㘱㜲慡㝥㉦晢扣ㄹ攰晥㤳攷㑦户㈲㜳㉦㉡㘶㕤愰㤷㍦㐳挶㉢戲㘸〶㐲攸愳摢ㄳ㤲ち换㐸㌹攰㐰㘰㥣㑦敤攴㔷㌶㔵ㅢ㔲摦㥥㔶昶〴㈲㐹㠳收㥣戱㉣敢㠸㐷摢㐶戰㈷㝣愰ㄹ㙢ㅢ㜵㍦慡㥢㜱㙤摢㈰㘹㤱㉣ㄷ慢〶㈹㜸慡ㄱ戸㘷㉣㐷㌷〱ㄴ晤㐵㐵挶㍡㡡㡣㜵㔵㌴㘸㥥㘳㘸㔰攵㌹㤶㝢挹昰慣㘰挵戶慡㈵㍥㌰㝣户㈳㘸ㄲ㑣㑥挹ㅢ愷㔸㘶㡣戵㔹昳攷㘱戲昹ㄳ㐰昷〴攴㈸户㡥攸〷攵㙡愲㠸㝦愲㐷挷ㄲ〴㡣昲㤴敡㙦挵㘸〵㜵㍢〲㈲㐷愵慢昱ㅤ㡣慢㡦愱㈴ㄴ㐲挴㝡〶㠹挰㉢㤸㄰昲㜴㜱ㄷ捤昳㡥ㄵ〰㝢挴搸〹㉢㤸昵㠱㜲〰㘴搵昱昶〶㠵搵㐴愷昱愶㔶戸愵戳㉡愵㈶㙥敥慣㑦敡㡤搷㙥㔲ㅤ㙡㤴㠴㈲搹慡㤱搲㉣㥢捣㜱㈷愹ㅡ愱ㄴ㜷慣㙤㐴㤶摢戴戵敦㤴㈲㉦㐲㌱㈹㥡挹改㙦㔳㠴㠲㐰㙦愴愳攸戳捦㈶㡦㐴挴㠶㌶㐰㤹㝡㉡㉣ㅢ㡡㐲㠲愷㜱敤愴㈶换搱ㄳ昸㝢㑦㤴㥤㙦〴愹ㅡ㘳㝤㌴慡㤹慡搷攷ㅤ㔸〹㔵挳慢敤㄰㤶挶摡㐲つ愳戸戳㔷敤ㅦ㙥㙦㠲ㄱ㈳㌶㘴㔸㈴挳てっ㌶〴㜳㈵㈲慡戴捥㠶戸搵捤攲ㄲ㥦捥㐸挳㔱ㄸ㔸っ㙡戳㜲㑤㤹㘱㉤㑢㝥㔴㜵㘸㥥ㄶ㤵ㅣ搵捤愹㘵ㅦ㉡㍤愰ㅣ㡦㜲㡡挱㜵昳ㅣ摤㔲戸挴〰戱ㅢ攵ㄶ慡〱㐲扢捤〱㜸㌲搸㌹搸挱㡥㠴愱ㄳ㕡㘷㤴愰挵っ挲㑤㉦㠲扣搳㈳㐶㈱㐸㑤㤵晥㝥㕣㝣晥㘹愶慦ㅦ捦挵㤹㠸㠹ㄸ敥捡戰ㅥ㠰摣㘴㘴㤲㕣㌴ㅡ〷捣㐳挹愶㠴搶㘰㕣㐶ㄳ㘳㠸㈶㥦ㄷ攰ㄶて㘳㔹挳㘴㥢㍡敥戹〵ㄶ戴㘹㝤㘳㡦㜹摡愹搶ㅢ㌵愹㔴㜱㉣慢㤵㐶摥ㄱ昸㔲㔷〰㐳㙥捡搸㤷㘸㔳㑥攳㈸挵㈵ㄳ㐹扤摢摤晡㜱㜴㔷㐲づ㘳㠴慡㡦〱挸っ户㥣ち㠸㜵摣㔳愰㝤戸户㜵㠱㐱㕤㥥㠳㐸敢㈸愲㉣㥢挳㝤扣㘶ㄴ㔹㜱㕢愲搹㥣㍢攷搲㘶㑦ㄴ㥤戲挲愲ㅤ㠱㈳慣㌳ㄴ㜸挵㈲㡣㤱ㅥ戹㠳㠳攴慥㐶搱摤慢㡦愹挷摣㔵愰㐲㘱㐰㌰挶换㔳㔰づ扢ち㐶愲挱慤戵慣㙥挱攸㉦㉤㙦㝤ち㐰㌰っ㑣㠳ㄶ㉤㐳〳㘷〶昹慤つ㥣㕢搰㉡㈳㐲㥡っ愶㌲㐶㌹ち㠷㍤㤰〶㙥攲㐱㝡挹㠵ㄲち昶愹㡢㘱昱摤挴㜱ㅢ㐷㈰搷扢慥慤㜰挱〸㜰晤挵㌹搰㔶㍣㔵慢搱摣㠵㝦㙥㐷㘰ㄵ㔷㌷㐲㜳㜴㕦摢愵㉣戵㈶摡㜷户戶㔵㐴㤷〵て捦㑥㥣㌲㠲敡捡㘲戰ㄱ㕥摣敡㤵㈴ち㍦㠲㍦㘲搳户搳㘶捥㍢扣㠸扡挶扤㉦㕦㜶摣㉢㡥㥡㔷挱攷慤㍦㔰〸慥㔰昶㜳㤲攵摣扦昱㑦㈵㉤㔷昸㈱㐶摣捥戴㌹㐰换㐱挲㜱㔴ち愵挱ㄸ昲ㄹ㜴〲摢扤㜹㙢㠰㜴戲慦㡤㑥㤴㈰搸㈵ㄴ攷搲㑢㐶㈸攲〷㐰㉢㠹㈵㍣㤲㘳捦扦〶搶ㄷ摦㐷〹ㄱ㡥攷㐸㡣ㄴ㕥㡤㕣〶敡㤴㈰㡦慥㜸昰㐲挸晦て㤶㘲㙥摥㤴㥤晥ぢ捣㉣扥搷㡥愲㥢㠹愲敦㜶愰㐸昰ㅡ㠸攲摦晢㤱㠹㔳㠱攱搹ㄷㄴ〸攷㥡㜶て愰㉦晢㠵摦晦攱〱㜴㉥㈲づ㘵愳㈱搴㜶ㅢ㥥㥢㈶㐲㕦㠷㠹挰攰扤㌲ㄱ捥㈰㈳ㄸ挵て㑤㠴挸〷㌲㡦㠲慤㑤〴挶昶㌲っ挱㐴愸㌵攱搶攰〹散㍡㥢晥戱㔳戸㜸㉢㝤挴昳愱戴晣ㄹ㜸愴昶㜷ㄶ㉦ㄸ㥥㘱ㅦ㔰攵㈷㍤〹㘵收㉤攱㈶户敡挲ㅥ㌷㙣㕡愳㍡㙤攲慢㠸扤散扢晥㤴敤摤㕦〷愶挲ㄴ扡敦㐵㐹ㄴ㕦㠴愷㐴昰摣㤰㝢摦扥㙦㥣晣晤㈳㑦ㅣ攷㙤戵㠸㔶ぢ㜷㈲摦㑢挸㥥昶〴㠲扡㠹㡢㈲搷昲挳㥣㌳昸㐴挹㕡慤换㘹挳㔳㔶㤰慦摢㜱㌶㈴扣〴㘱㠶挴户ㄳ㑣㑣摣㝢〸㑤捣㠹㌶㜷愷晡戰㐹戹〸㈷ㄲㄳ㔷㍥扤㌸㙣㈸扡㉡戲ㅥ慤捤挲户愰㡡㕥攰㐴搲㔶㈲㑦㥤㑣㐲㝣戳㕤搷ㅤ愱慥ぢて㌲っ晢挷㔲ち昱〷㔲㐸昲㈰挳ぢ〱㑡㑡㥤㐳愶㜰ㄷ㐰㐶㘴慤㍤挴㑢㝦挰慥㄰㤰捤㑢㝦㍤㝥挴㠲㕤〴ㄶ㘳㕦㝣慦㈷㕡摡愲戱㙡㘲愸㔶搹㌴㡢挸愸挳ぢぢ㈶攳搲㤴愵㜳ㄸ愵摢㜶㐷昱㈵㐳㜶ㄸ㜸ぢㄹ扢㘰搳搷㔶戶敦㜳ㅡ戸昹〱㍤㔳㔴ち挳搹换㘲ㅣ㐸㔵㡣㉥㙣㕡づ㡢〸㠷挳㙣戳搳㐰㔴〵㥤攵ㅣ挰愹ㄴ挱㍦㝥㈹挴晡昱搶搰搷戶搷㔰挷㌹晤㔸㈰㝦戰扦㙥捥㘰㙣扣㤵ㅣ〳〹扢慤㔶愵昰㝡昸㜹㜴攱愲㜳㐲㙦㘵搵戳㌸㠲㍦㌱㘷昵㘹ㅤ晡㥦搱㙢挵㔹ㄷ搸㥢㘱散㤴晥㝦㈷ち戶搴晦㠲戱㌷㠵挸㜷㐵ㄹ㍥ㄴㄸ㍦搹㌲㘴挳ㅤ㠱㘷ㅢ挱ㅢ㜵㌰搶㔵㤶㈱敦㌰户㠸㡦㔷挳㙡㈵挱攱昷捡户㕦㡤㘸昶愵㙤㍢搰㔵〰㌲㌶㔴昸ㅡ㐴㔰搷晥㘹戹ㄵ㥦㙥㡢敦㐶挷㝤㘷慣慡攷晡慥ㄹ㡣㉤㈲攸㍢挶㙦捦㑣搸㍣㔳攲慢敤㐲敤㔶散挴攰㝢搱攷散㍣〴昶㔹ㄹ扣㔴戱㐸㐶ㄶ戶ㄷ挹攰㜷㐸㈳㠹昰ㄲ戵㠳㝦㡤昹㐰挳愸攳搳搵㜹昸㍡〳ㄶ敤〸㘵ㄷ㝡㥣摢㙦㘸㜰敢㜰㐷敢ㅤ昰〷挹晡〴㠲㘳㙡〹敦㝥㉦昷戵㝤て搲㙤愳戵昹㙣搹㥢捦慤㕣㜸ㄶ㌸摤摥㕢搲㈴挳㜷昲㡢攴戲㕥㈱挴愵晤攳昸扢㝤〷㉤㐷ㅢ〵㥤㐷ㅦ㜴搳ㄱ㌶㕥㠷晢㙣ㅢ搱敦㡢攸㉡愶〸昰搳㡤㈸挳〷㐱㉦ㅦ㔹㔱㝣〹换㈲〳㈰㥦㉢㔶〱扡㔳昵㌳㥢㔱昵㐸㉣㤰〵捦ㄸ㈴挷戲昸〲ㅡ㜲扢挲㘵㠳㈵戸㙣愱捥ㄲ挸敢㜱て攴㜳㠲㘷〹㌵㤱捦愱㐳㜳㈲ㄶ㑡扢㑦攴戳㥢㑤㐴搰ち㔰ぢ㑤㡥㍦ㄲ㙢ㄱ扤㡥㙡摤㈶㜰〸㕣㠰㘱㡡㐵捡㥡㘲ㄸ㕡昸㍥㌱㠳昴慢攸敦昳挷㝦昹ㅣ搳摦㡥ぢ㈵〸㔱㤵㥥㍣〵愱㥡晣㈷㤲㤳昷㔰摡㝤昲㑦㙤㌶昹ㄱ捡㐸捥㐴て〰㠶晡㐴〵㝦搴㘲ㅡ挸㜰ㅦ昹ㄳㄷ〹昰㑢捤㘲挴㐰㠹敡㝢〵ㄹ昴攵㠶慢㔶敢挸挴㝤ぢ㕣㝦挶挷㍤捡㍥攲㐵㐸晡㜲㡡愱㌳戶ㄸ㙡挵㤲ㅤ㜹㘱㜷㠴㙣挰㤲昸戵㙣㔷㤱㕥散㌱挲㉦㍥ㄴ㈳收搴愹昸换㈹㉤㡡㌹㠱㌰㐲㡢㤴昴挳㡤ㄴㅦ㡣ㅢ㝦晢㍢㉤㤷㈹㉡㤰㐰㍤㘱㘳搲㤹㙡晣㘴摣昸㌰扥捡㔲㙤㜲扣㐱挰昴㝣摣㤸昴愸ㅡ㍦ㄱ㌷晥敢攱〳捤挶㌱ㅤ㠶㈳ㄷ㐸㈴ㄹ戶慥戲晥ㄳ㕦㘸て愳㜹挱愴晥ㅣ㌰挳㘲㑡㑥ㄵ㍡慥㉢つ㍡㠸换㈰ㅥ扥㤱㥥挳摤㈶㕣〱㠱㤰つ晦㔷〹愷㜱攷㘹搶〸っ㝣〲扤㠶㘰戳愷慢㈷㜶㉥㥡昳ㅥち晡捤搳㍥捥㔴戵ㅤ㐵㈲㌰〷昲攱晥㙥攱㤴捦㌰ㅤ㕢晢ㄱ〷挹㌴摥㈱改㑤㜹愸挰㑡㕥扣㍦挶㙣敥昱ㄶ捤攸㡦〱㌹㤰㡥㠰捣攸㡦〳㠶㠱ㄸ摥㔶捥㡤㤰晦ㄵ㜳扦㥦ㄵㅦ㈰㜸〲愰㉣挸散愴㠳攲㤳〰挳昱晦愸㘲㙣㑤昹㑢㌴昱㐸晣戲㈴ㄹ改ㅦ㘲㠷て〳昴挱㝤㉢㈲㈲㉣敢ㅦ㐱㐹昲愵ㄴㅣ敡愵ㅦ㘵挵挷〸㥥〲㈸ㄷ㌸搹㙤敦ㅡ搷搴愳收晡㌸扡㡡挷〹昰搳㍦ㄱ㘵昸㔰攰㍥扣愵扢慤捣愳㜰晣㘱㍦㐲㥤愹㉦昸敦挳ㄷ昹ㅢ㕣㜴ㅦ晥㠷㈴〵㘵搸攷戵㌷昷㌶ㄶ㤹㠰㌶戹晡慤㘲戳㕦挴㌸㕣㔷㉢㠲挲ㄱ愹㔴㑡㕡㔱㄰摦㕣戰㜰昱〶扥攵㤸慡㄰㠲㌴愰㉡㥣愸攲㌸ち昴㑦戱㈹㜱㑣㍣改㥦收ㄳ㔱慢㌶昱㌳㔱㠶て㠲㜸㔵摤ㅦ㡡扡挷㉦㈴慥㔵㠵搵昶㐲攲㕦㔵慣㈴㕦昸㌴〷㔳挸㐲㈶慤㤵㠸㌴㐵㐳㕦㐰㘶愸㙦㤸㜳㝢㄰㍦㙤㕤㔴㉦搶㉥㕥晣攷㜰㝥散㠶晣㍢摦㍥昸昴昳扦昸挳㈷㝦晤㥥㘳㝦晥搷㌳捦晣晡㡦㥦㝣敥㕦㍦㕡㍥昶戳㘷㥦晤改晤㕦㝥敥て㝢捤慦㘸摦昹攷摣㔷ㅥ㥤扣晣攸挳收昹㍢㑦㍥晡慥㠷ㅥ㤸㕣戸㘶扣慦慦扦晦㡥搱㥦㕦晦扡㤱挷ㅦ晥㥥昸挹㙦昷㍢㐲㉤ㄷ㉦㐸㑦㠳换㔶搳昸㈲㌲㤸〶㘷晣戲㑥㠳换㔵ㅢ戵ㅣ㙤搴㌴ち㑡昰㘹㜰〲慡挲㐸㔷っ晣〷愰昳戰愸</t>
  </si>
  <si>
    <t>㜸〱捤㔸㑤㙣ㅢ㐵ㄴ昶慥扤敢㕤摢㘹㐳㤳愶昴摦愰〲㉤㐹摤㤸㌶戴㠰慡㌶戶㥢ㅦ㐸㥤戴㜶㔳㙥换摡㍢ㅢ㙦戳扢㘳㘶搶㐹っ〸〹挴〱㌸㜲㐶㠲〳ㄲ敡〵㤰㄰㐸㜰攲〸ㄷ攰挲つ㈴ち愷ちづ㥣戸㜰㠰昷㘶敤搴㜶ㅣ㥡㠶㈰㜵ㄲ㡦㘷收捤扣㜹昳收扤敦扤㜱㐴㡡㐴㈲㝦㐳挱㙦㉣㌱㙣ㅣ㉡㌵㜹㐰扣㑣㥥扡㉥愹〶づ昵㜹㘶㤲㌱戳㌹攷昰㈰ちㄳ㔴挳〱㍡㔷っ敥扣㐴㌴㘳㠵㌰づ㤳㤴㐸㐴搳㜴ㄹ攸挸〴㍦㠳敤㡥㡥慢㔲㌱愸捡昹摣㝣攵〶㜰㉤〵㤴㤱戱昴㘲戸昶㝣㌶㥢挹㘶捥㥣捤㍥㤹ㄹㅦ㑢攷ㅢ㙥搰㘰攴扣㑦ㅡ〱㌳摤戱昴㐲愳攲㍡搵攷㐸戳㑣㤷㠹㝦㥥㔴挶㑦㔷捣㌳攷戲㘷㈶㈶散愷㥥㍡㤷㠲慤㈳ぢ昹摣っ㜱敢挰㙦愷戸慡挰戵㤸捦㉤㌰㘲敦ㄴ㑦〵ㄵ㤱㉤㤰慡㠳ㅡ㈳㠴㌹晥㔲㈶㥦㠳晦づ慤㐰敦㙣㘶扥㔴㈲㍥㜷〲㘷挵〹㥡㜸㍥摤㥢慦㔶ㄶ㑤户㐱㔴㑦㠸愴㜹㡢㈶㉢㥡ㅥㄹ昰慥㜱㜲搵昴㤷〸昶ㄴ㙦扡攱㔸㌱戸挹攸㠹㝥ㅢ戵㤴㤴㤹捦攷昲㌵㤳〵㠲㈵㙥㜰慡摦㙣戱㔳愶㐳ㄴ戱㐶㡣愲㝡愴㘴换㔶挴㥥㈸㘵ㅣ㉢つ㉡㔵㠷㙡愸㘳㘵㕡㉣㑤㘷愵搸㥦㘰㜱㥤ぢ㤳㌰㔳㌶㑣搹愸挸㐶㔵㌶㉣搹㈰戲㘱换挶㤲㙣搴㘴挳㤱㡤ㅢ戲戱っ㜳摡㐵㡢挷攵㔶昹昸搵昷㙦㝦㜹昳㕣攱搳㈳㉦扣㜹㤳搵㕥㑢㈱慦㈲㥣㉤㔳㈴挱づㄹ㠲㠲㘷摡扡㉥㔳㌰㕢昱挲慢㈸㄰㕥搵昱㥥㘶㝤㡢慣愹搰㠲晢㑢㜹㜹敡〷㘴㉤㈸㤸㠱ㄹ昷ㄶ㑣㐶晣㐰㠷㐹愳㘲㔵搸挲㤵〳㘲慣扤㍡搱敡〱㠷㐱搱散攰㤲ㄴ〳㈱㈷〹㕣㉦ㅡぢ㙢㑤敤攷捣㌳㈶慦〵㘶挵㈵挷㝡慥ㅣ昵〶㔶㜶㉤㜰㕣㥥〱㤶搳㡣㌶敡愸搱㥤攲㈳っㄹつ㐳ㅤ㠰㑡㐰て㝥挳〶ㄷ昵㕤昰㤵搰㤱愸㈳ㄱ㘱〹扥愰戴㘹愹㍤搰〱ㄱぢ搴㌳ㅤ㝦㠷㉥㌷㌵〴㑣慦戴慣戸挰捣㔵昰挸㍢慣㥦挸㡣攳摦摤㈱〹㄰挹㥥戰捦摡搹慣㌵㌱㙥㥥㌶ㄵ㜴㠱㝢昵愸㘱㔸㤳昲慥㍢扥㐵㔷㠵㡢敤昱挰㝦㠴摢㤴㥢㜵㈲㠶㔲㜶搹㘴㑢〴摣㤶捤ㄶ㠶敤㍣㘵㡣戸㘶㐰㉣㌱㠰〸扤慦㝢㤰㑦㌱敡攱昸愱㥣挹挹ㅤ昷ㅤ戵挳㡤㜲戴攱㕢晣㘰㝦㘲㈹〰搶〷㝡㘹㜷㤸㙣㔸㔶〲㐸㈳㕣㐸㝡愴㜷㤹㌰晥挹㌵㈷㈴ㅦ敥㈱〳愸搱捡收搴㈹㐶㕥㕣愷㙥㤰㘸ㄲ挲搴ち㐱晡㠶㔳㠶愴㔰㉥㠰㈰捡㠹㉦挴ㅢ昵ㄶ㥣敡㌲㘱㈵㠲㐱㡥㔸攲愸㝢㤱㐴挰ㅦ慢㠴㡦捥愳敡〱㔵慤㠷㍢㐷敤㑢㙢〱〱㙦戶㐰㕥㠸㌶㐱戳㡣㥥㌴搲㌵㈵摣ㄳ〸晢扢㠶愷㘸戵挱搱㙢ㄹ㜵扢㈹㤳搶㡡〹㝢㕡㤷愹㐵㘲㌱㌹ㅡ㠹㐵㘲㔸㈰㡣㐶愳攰捡攳㍤㡥㉡㐲〶昲收㥤搸摣㘱㌹〸捥愷户戴愸摢扣㜰㕤㍦挸㔸㡦晦搲㠳摤扥㤲戹ち摡〳㉤戹〴ㅤ㐹敥㐵㤴づ㐱敦㔸つ㙥搲ㄷ㑦挳ㄳ㜵攸っ敤ㄶ㘷ㅦ摦晣㈸㠲敤扡㘵晣扦㤳㘵㜹愸㜵晡㑢㉢㠰搹㌳愶㙦戹㠴晤扢扥㔰㈲ㅤ㍤㕢摦㡢搵〸㔴㠹㠸㜲ㅢ搰㙤㔳㑤㘲愲㈴慤㐹㑤㘵搵戱㠲㥡㕡㈳捥㔲㉤㠰㌱挸慦㌴つ搵晣㔵敢昳㍥㈴㔸慦㘰㤲愵㍦㠸搵㝥愸ㄲ㠹㐴㠸㥦㙡㐲㍦㈸晡㤱ㄸ㈲㙢㍦㈱搷攳〰〶戸挴ㅣ㌵慤㈹戳ち㜹㔹扣㤵㤵㘹㜹敡搵㈱㍡戱㐱㥣㤹〷摢〴㥢㕦㜱㉣挲㌴ㅣ㈸㐱昶ㄷ㠳愴㡣慢挲戳㌹㠴㥤㘸㐴㔱㤲㕡扦扤㘶摢扣㡥戵㌴搸㤹㕤捥㙥攰晦晢㤵㜳ㄷ昰㘰㠹〴㘶㑣晡㈱慣づ㐳愵愰㈶敦搹ㅢ㜶挳愲ㄱ慦㔴愳慢㌳愰㑡挲挳愴㠷攷㤹ㄳ散摢㌸っ㘱搴昴昶㡢昱㘹㐶〰〰㔹ㄹ㜰㐰㥣ㄱ㔷ㅣ攸㑢ㄱ㡢づ〸㘳散㜰挳㔱㝢搱㈱慢〸摥㐷㌷㤲㈰㙢换㌷㜸㐰㐵搴㍦戲㤱㕥愰㐵ㅡㄴㅣ㕥㜷捤收戱㍥攴㤰㜲扤㐶㝣挰㉥〶㄰㜶户㐹戴㕥㈷㔶ㅦㄹ㑢戴挱慡㘴戶㜰㍦愰ㅦ摣㔴㔸㈴〱㝣㤲㈶愹戲〴㘵㝢㡥㈷愱㑢㐴㕥ㅥ晥㘸晡搶㑢㙦㕣㔰〱㑥㈵㜰㄰㜰ㄱ〵㥤㜱㍢〰㠹昹挹㐰㔷㔸摥㡢改昷㘵㜸戲㌸㜵㤷攴㑣〶㠶㑤ㄹ搷扤㜶㌳㌴扣㡥㐴㌸昴㤶晢㐱搹㄰㘵挲昸㤲搹ㅣ㕦㍢〴ㄷ㌶㠸挶㡣㤸㈶つ昷〴〲㜱㙥㐴愷㙤摥㤵昲ぢ㘰攲㍤ち㠲慦捣昸ち㈶搵㠶〱㐹㉡昴戰㐸捡㉤㘰搵㔷㍥㠴搶㤸㡦捦㈴戱㉡戱散搳㔵㕦㐸慥㜰捣㜵㤰愱ㅥ㡦攳㌱ㄲ昰ㄱ㘵愲㙤㌶ㄱ〵搱㝢戴㥦慥挲㥣㜴晤ㅤ㌷㙢㐱㜸㘸㍤摣㔲昸㜰㉢㌳㈲㕥㘷㥡攸㠰ち〷扣敢㤴㉤㔷㈸㕤挶㤷挲㉥搱攳㌵㐲〲㝣㐹㈵扤昰㌹㠸㙤戰晤㘸戴敢戵搴搲㍢ㄲ㌱㈳ㄶ搹戲晡㄰戴愲㔳慣㉡㝡搲㑦㜰㝥㝣㘵㔵捥扣搵㝣敦㡢搷㉦㝦敥慢㥦㍤㍢昴慢㈹晤搸㈲搴摦摤晦摢㍢慦晤㌰晦挹挱て扦愶㙦挶敡ち〶㤰㉤〵敦㐱㤸戸摢㕥挷慥戲ㄳ戸㈴㘹㠷愶㠱㙤捤〶㌴㠲挴捡㡡摢攵ㅡ㥣扡㌰㘰㑦㌳挷㜲ㅤ㥦愰改㐰捡㡡慦捥㌹戲〴㐹搴〲挵ㄷ㉥昵〷散㌲㌳㝤㡥戱挶慦㌶昷㜴昵㠴户㈸㜶捥昱㌹㙣㈳昰ㄲ摢扢㙤㠴㜳戸戹㠶攷㑦㥢㜵㝥㍦戸㤳昸搱〳搴〳㈵〴㉦㔹㤲㘵㐹㤳戵㙤㝡㐴㐴㝤〴㔸つ㜷㜸攰搳改攲挲攲挹昲散〲愴㕡戲〰㌷昹〹摣㉥挴㌴〴扢慤攷㔵㘸敡㈹昱㔳㐲㉢攱㡤昶㡢摢敢㠹㥦挸㘳ㅥ㠵㌵ㄲ愶ㄵ挲㑦ㅥ㙢㌵戰㌳㠸㈱ㅡ㈳戶㝡ㅣ慡〷昲㌹㈳㌴攱戶㈷愸㈷㘰㜸ㄷっ㜷㘴㜷㠳ㄸ搱㐵晡昲㌸㌴挴慦〶㤲搸〱㝢㘳㔰戵换㈰敥㠴慥慢㥦㠴㙡㈰㉡攱㝣昴㐵㌵㠳晤㐹搷㑤户扤㠹敢㌸愴㥥㠲敡攸昳つ敡㉦愵ㅤ㍦㕤㌱㘹扡攲愴慦㕣㥢㉣㑥愷攷㘶㡢㌳㤹㌵㤷慦㐹摦户㥣攱㡦㜷㙦攸㍦ㅦㅥ㈹㝥昰摥㕦摦晣昸摣敢捦㐸摦戵〸扤扦㉥っ戶㠵㔲㔰㡥㘷晡〱挱㠶ㄴ㜶戴昷扤㜰〹昲晦㈶㥥㍡ち戹㤳㈲捣㍢㈶㍦扤㍤㕥㙤㌰挶换㔱扥〵愹晦〳ㅦ扣挵㙥㉣㍤ち㈳晡㘹㘴㡤㔵㉦㥥㘲晡㌷㠵攷攸㐹㔳㤳㐹㐴捦㥢ㄷ㙥㕦㝣昵攲摢㤳挹㝦〰戸〳㜶㔸</t>
  </si>
  <si>
    <t>㜸〱敤㕢㝤㜴ㅣ搵㜵摦户摡ㄹ敤慣㈴㙢戱捣㠷つ〱ㄱ扥㉤戱戱㡣つ戶挱戵㘴挹戲㘵㘴换戶㘴㤳㌴㈱换㘸㜷挶ㅡ扣㍢㉢㘶㘶㙤㈹㕦愴愵㐹㠰㈴㍤挱㜰ㅡ㐸㐹㈱㄰づ㌸㄰㈰㘹㐲〱搳搳㄰摣㠴㈴攴愴愷㑤摢㜰搲㜳㡡㠱愶㠴攴㈴攴戴㈷㈱㈹愷敥敦昷㘶㐶㥡晤㤰㘴ぢ攷㔴㝦攴㠱敥摥㜹敦捤㥢昷敥扤敦扥摦扢敦㌹㈶㘲戱搸㌱㈴晥㌲㈵挸㥣㌵㍣改㝡㐶㌱搳㕢㉡ㄴ㡣㥣㘷㤵㙣㌷搳攳㌸晡攴愰攵㝡つ愸愰㘶㉤㤴扢㑡搶戵㍥㘰㈴戳晢つ挷㐵㈵㈵ㄶ㑢㈶戵㌸㕢〹晥搲攱㠳挶户㌴㘶㙢愸ㄵ搳㔴㤰收㐶㤰㤱摥㡤㐳愳搷攳㈳挳㕥挹㌱㍡摢昷昸㑤慤敦敡捡㜴㘵㔶㕤搱㜵㜹㘶㐵㘷㝢㙦戹攰㤵ㅤ㘳扤㙤㤴㍤㐷㉦㜴戶敦㈸㡦ㄶ慣摣搵挶攴㐸㘹㥦㘱慦㌷㐶㔷㕣㌶慡慦㕡搳戵㙡昵㙡㜳敤摡㌵捤㐹戴扣扤㜷攳づ挷㌰摤㤳搵愶挶㌶㠷㝡㌷㘶戶ㅢ摥挹㙡㌳㠵㌶搱㘴㕦愹愸㕢昶㐹㙡㔴愱愸㔷昷ㄹ㌹㡢㍡㌱っ挷戲昷㘶搰敤ち㐱攳改㡡㑣㡦敢㤶㡢攳㔴㙦慦㔱㈸散㌲㑣㡡㑤㉢昶戹摥づ摤㈹扡捤㐵捡捦㜰っ㍢㘷戸㡢㡡㥢㈶㜲㐶㈱愸攸㈶㡢㝢㜴㘷扢㕥㌴ㄲ㘴㕡㡢扥づ〷昲㠶敤㔹摥㘴㑢㜱户㙢散搲敤扤〶慢㈸挵捤㘵㉢㉦ㄲ〹晣ㅦ㙢戸愸㕥捦愴愲搰㥦㘲敦㤸敥㜸昲㠹㝤改慡㔷㌷㘲㉥㜲ㄴㄵ晤愲㐹戵㔷扤㐵㥤つ㕢挵慢つ挷㌶ち晣〸㌵搹㔱㔵㐹ち挸搷挳㤴愴挲攱㔰㑢愲㈹㤸ㄳㅣぢ扦愲㌶㠱㕣㌵攲㔸ㄸ㘶戹愰㍢㥤摢㉣㝢晤㡡捣㡡㉢㔶慥愸㐸㙢㍡〷慤㝤㐶挱㌲㕣㡦挵㙢㍡户改ㄳ㤲㔹愳㌵愳〵慤㠵㙤㉤〲改ㅣ㌹㜲㤳扤㌷敢ㅥ㍤㝣㕢戶昰慤挷㡦ㅥ扥ㅦ㑦㘳㐷㥦晥ち㝥散㈳㌷ㄵ戳㔹敦攸攱㠷㝤㜶愵搶捡㜷搳㈰㈲昱㑢㑣摦㘸敦搸戱㜸㔶㡦㘷㐷攳搹㕣㍣㥢㡦㘷㡤㜸搶㡣㘷昷挶戳㘳昱慣ㄵ捦㕥ㅦ捦敥㐳㥤㌰㈵ㅢㅢ攳㐱㍡戲愲昹挳敢捥摤搲昳攵㍢㉤敢㠹㍤㍢㤳㠲㌳㔶㑥昸挵㘰㑥摦㙤㕢㘶挹㈹捡愱慥捡慣㤶㐳㔹㥤㔹慤戵愱㔰㕢〲愲㥥ち搲戵搹㝡敥ぢ搹搱攷扥㘰㘷㍤愷㡣摥㡦㍥昷㠸㍤㠶㠱㍤㝤扦㥤ㅤ挷㠸づ㘱㉣昶摥攷敥戵戳㐷㙥㍢㝡昸㜶㝢慦㜶ㅡㅢ㌸ㅤ㐴㠸搷㌰ㅡ㡥㘸搵敢摦晥晣㌳晦㝡㘰搳晤㍦㜸昴慣㍢㝦户㙣㤹㐲扦㜱㔹㍤慤㔵ㅢ㐴㍦ㅣ㐹㑥㜷扤挰㔶愹慣㤳㙢捡㜳㕢㜲扦㤳晢晤㕢㌲㍥㜲㔲㉣㔹㕢㑡改㉦〳㔱捦〴㘹摣扥㘳捦愵㈳〳㍢戴戳㤸晤づ㄰㈱㕥づ㤴㌲㝥昷搲㥦ㅤ晣㤳㝦ㅥ㝡晣捣〷㥦㉦摤㥣ㄸㄷ昴攳搲㍥捥〱戳㜴㍢㡣〳敥㜹㥢愱摢敢扢㔶㜷づ㝢昹㍥㘳晦晡㉥㔸㐸㍢㡡戵㜳㐱搴㜷㠲㘴㠶㉢㡣摣戲㘱て戴昰㉥搸戸㘳ㅤ㍤晣㠹㜲㠵戵㘸攷昱敤昳㐱㠴昸㜱搰㤳㡤敤敦㍢攳愹ぢ㝥㍢昸攰㥢㜷㥦昷㍦捡挸昲收ぢ㔱扣㌳㤸愳㝤㡥㝥〰㕥㙦摡愱慥捣㘰敡ㅤ捦㑡㠲㠵挴㕣㙤㕥㘱㜶㜵攵㔷慦搰㉦搳ㄵ捥搱攳㜵㔹㥣㡥捤收㌵㤶㥤㉦ㅤ㤰㍥散慣㡤扡㙢㑣ㅢ㐲㐷㔰戶戱㔴戶昳敥㤹昵ぢ㠷㍤摤㌳㤶㔵㤷㑤㌷㔲昳摡㌰㍣扣攱捡敦㥤㕤晤摡ㅥ扤㔰㌶㝡㈶㉣扦昸ㅤ㔵挵昰敦愵搱㤹㑢晢ㅤ攳㠶愹搲㥡ㅥ昵〰ㄷ散㤷㙤搷㡣搲㉦昲晢搵摥㍢㔶㜲つ㕢㜶慦愳戸挳捡敤㌳㥣㘱㠳愸挲挸换愱㥥捡愲㘰㤱改ㄸ戲㌱㔰㉣ㅢ昹㜷㐶㜳捤㑤ㄳ㥥㘱攷㡤㍣晡㍢㙥㌸摥攴㠸㍥㕡㌰㑥慢愸攲㝦ㄳ〵㑢㉢戲晢㑢戹戲摢㕢戲㍤愷㔴愸㉣改挹敦搷戱戰攵户㤵昲〶搶愵〴㔳㑣挴ㅡㅡ㠴㠸㉤慦攷㘶搸慥㥢㤱㡡㠸愸㤸换搴ㄹ㤵㘶㤷搹㠵搱㘱ㄴ〵㠳㌶ㄹ㍦㝦㡥挶㘴扢㙣收㤲㤹㉢㐶挶㐴〸挶摡ㄷ捦㕣㕢昶㜱㑡㜳扦摦捡昱㜸㕢㌰晡㑤晢戱昸㙦搱敤㝣挱㜰㘶〵㤰㠲㍤搲㉥〲㔱㝥㠴搹㍣愳昴戸昶㠸〹㌱愹ㅣ戰昲摥㤸㍡㘶㔸㝢挷㍣攴〱㘴㈶㤳ㄴ㙤㑤搲㉥㐱㤶戶㥣愴〳㈴㤵㡡愹㥤慣愴愶戴㑢晤㘷㠵换敤㠹挳ち挲㔸㑤挲ㄸ㘰㑥㔷㈹㘲㠹㜱ㅢㅡ敡㡤㜲㡢敥㡥㜹㌴捦㔹ぢ戹㈶㘹ㄹ㤲㜷㠱㈸㕣捣攷㐴㉤慣㤴㈰㌸㙢㈹昶ㄹ愶づ㐸㉣㘷户搰㤵愲㡦戲晡っ㌷愷ㄱ㡥つ㘰慥㑣愸攰㌰昹㥢㡢戴㝥㘳挲敢搳㍤扤戱〸㘰〷㉤㘹愸搴㈱摦昲㌹扥搹㈲昳挲户㔳挱ㄳ㕡㐸㑢㌶搲㑡㤳捣昰㕢挲挴挱㝣㠹㌵〴㜴昶㐱愰敦㕣戰搴㙡㐳慦〴㘸挰㡤昹捤㠶㍤㌲㌹㙥戸慣㥥㔴㘷ㄵ㘵昵昴㘲㘳㐳戹搱摤㥥㔵㜰㌳攸改㘶愷㔴ㅥ㍦㤹敤戰㉤㙤〵㐸㤸㤴ㅦ挰㡡㡦㝦㑣摣㘰㌵敥愷㙥戲搹㔸㤲慤㌱㐷㈳〴搴㘸慤㘸散ㄸ㝥㘴搲㔶攱㈷㌵㕢㤹挲㐵攷㐴挰㉣㘱㔴㜳ㄱㄲㅡ㜱っ〹捦㤳昲〱搲㙥㈹㕥㔳㜲昶㡤㤶㑡晢㘸㑦㡢攴㤳㍢㘶ㄸㅥ㈱㙦㔳〰昱㈵㤴ㄷ愲愱愱〲㜱㐶戰㌱挱戲扡〶愴愵愷㔰㘸て㕢㜴搵戵挸㙡〰昸㔶搷㠱㌹攷摤攵㤲扤户摤戲摢㐷昵㔲晢愸搵扥㜳㜷捦昶捤敤㠳〳摢户㘴㈶ち敥㠴昸㝢〸㠱㈸㜰㜴搵㉤㤳昷㍣昵愷摢㥥戰搵慦㙦㙤㝢㐵ㄷ㐷㠲㠲ㅡ愴㑡っ㉡〱昵㝡㌰攲㥢愸㐶攷〲扥㌲㘹ㅢ昰慣㜵㤳昴㠰挰㐵㐸愱挳㐳昴晡㡦㠲㌸㤶㕥㐲敢㈳搹〴㈲〸㑦㈵攰敥〷ㄳ㈶昱ㄴ摡愷敡愵晡〸㝣㙢搵户ㄵ戹㈹㙤㤶㌲㐱搰㑢ㄵ㙡ㄴ㤹㐶㈱㘹ㄴ㤰㜸っつ搷ㄵ挰愳㐱㐱つ㍥㈶㡡㥢〵愹㔴㐰㔲㡥戱〲愹㌴㥢晤㔶挱㌳ㅣ戹ㄸ戵㥡昸昱户㡦昲戹㠵ぢ戰愳攷晣㡤搹ㄲ戳ㄷ㙢㌰昶慢摥愴㕣㘸㘴㤵ㅡっ攰㉦㤱㝦㐰㍡ぢづ改㐸㥣㔳㠱㜶㘶㐱ㄲ㌰㥡㉡慣㌳㝢攵㠸ㄱ㜱㤱慦敢㤷愴扤㘴搰㜲愵㤱戱㝥戵ㄳ㤵㥢昲愹晡㔱㈳㘴敤ㄵ㌳㈳㈰ㅡ㝢慤㤱昲愵ㄹ搱挶ㅦ戰㕡扤㘰㥦㡦搵㠶㈱㌸㙤㠴㘴㌷挹ㅥ㤲㙢㐰挴㐳㜰㐶㜴戳て挰〷敥挴摦㘲㘰戶戲〴㑢敦㘱㥤㍦㈶㜹㉦㐸挴捤㕥㡢㐷昵晤㈰慤攱㍥扤摤㌷戱㔴㑣㜰て㉡㕤㙦ㄶ㡣㜶ㅤ㐸戳づ戲㝤㡢㔱〰敥㍦㔹㤱㍣㠵ㅢ摢搹㤱ち散㠷〱㡦搳㡡挳㤳㜶㙥捣㈹搹〸㜳ㄲ㐰昵攴㄰ち㜳㠵慥ㄶ〷㑢扤㘵㑦㉤㙥戱昰搳㕣摣㘵㡣ㅢ扡搷㡢㝤ㅤ搰搹㈰㘲てㄲ㝢つ攴㈷晥㍦戱㤹㡣挲㘲换㍣つ捦㐴昵散昵㔱㔲㈰摥㑣㕦〹㘱㔵㐳〶㝡㈹㜶㔵〵捥㕥㠰攰㉢愶㡤愲㜷昷晣敡㑢㔷㕥昰昹挷㡥〵扦㌷挲ち㘵搲ㄸ挳愸㕤㠹つ攴愶㘶㉢ㄳ㡣㜴㑣慤挴敡昵㜸㙡㠰ㄹ昸慢昱ㅤ㘸扡敥㙡㝣㝢㔰㔰ㄳㄸ㘹挷晢ㄲ㡥搸㘰挴㙤愸㔶ㅦ㡥㡣愳㔸扢㠱挴〱㠹捣ㄳ捦㝦ㄴ攷攲㔷捥㠹㌲㉢敤〷ㄱっ㠷㐸㌸㜲〰㑣㤸挴捤昸挶ㄴㅣ㘱㤴愵㔶〸ㅦ㐴㙥㑡㥢愵㑣㌰挸㌲㈵㠴〸ㅣ昹挸㑣〲昸㜰㔰㔰ㅤ㡦㔱戸扦㍢㠱㝤㌴㠳㤶㥡戹挷㌲づ㄰昸㉦㌲ㄱ㐰敥㉤扢㕥㐹敥㔲㕡捣扥搲昶㤲搷㘷戹攳〵㝤戲捤っ㤸㙢挶っㅢ㌱〴〷愱㠴慡扣搲昸戸㤱搷捣攱㔲搹挹ㄹ〳㝤ぢ㈱挶㠰昱㐱㜵㌲扣㄰ㄷ㐸昳摢㌶㘳㍡ぢ㔸〹㔲㑣戹〴つ㔶敦㝥㈲㉢收㌴㌸愳㐲㕢愷㈵㍡㘲㜹〵愳挹㤴攵㤲㑦㥡㤰㈲〲㌳昹㐶㜳㘴っ扢㠲扥ㄶ㜳戳㘳攵ぢ㤶㙤㔰ㄹ〰㝣㡣捡てㅡ㝢ㄱ㠴搹㔱㜲㉤㥥ㄸ戴㤸㈳㡥㙥扢攳摣㑦收㈶ㄷ㔷㍣㐹攷愷㤸ㅢ㉤摢挵㘷愴ㄶ挹户㥡挳㘳愵〳㌸㔳㉡ㄷ敤捤晡戸扢㈰戴〲敦ㄸ㈴愹ㅡㄱㄷ昱戸㐸挶㤳昳搵㡦晡㘷㘸敥昴改㘳㠱㜶搸㉡㘲㥡愳㘵ち㑤㝥㘹㈵㘸㠲㐴敡㌱愶㉣〷㌷ぢ昰㈱晣〹挲㘳っ晤戰扦ㄵ搱散扡㔱㠸愹挳㍡㐲ㅥ敤㘳㝣攷攳㈰㕢㌷敦ㅥ㤸づ㡡扥慤㈳㌶㠵〱㤶敡攵愴摡晡愶㘲㔰摣〱㉤昲捤㠸㜹戴㉡捣㑥㔸〳㥦慡㑤㌳㘵捡㍡戴搲㐵搳㙣㍦挲ㄸ捤收愰㍥㙡ㄴ〰ㅣ㡡扡户挸㝦㈰〸㐴搰搹つ捡㝡㑢挵愲㑥戳愳挹づ攷昴㠲㤱㌴㝢捡㕥〹愷㌳㥡〹㈲㙤㌳挸搲㈷㤰愵㑦挸慣㘶㜳ㄷ愳戲㤲㘷㕢愵扤扡㘳㜹㘳㐵㉢㤷攴〳㈳愷ぢ挲㕥攱㐳㠰戱愶㔲攸㑦慡攱㡣扦戰㐳摤ㄹ㠰㉢㡡㡥敡㠷㔵挷㠵㡡晦挴㍣㠳㜶昰㍥㜲㔱搱㙥㐶㙢ち㜱ㅥ摤㤱㑣㙦㠴㈷挸㙦摣㠸ㅣ改愰挴愵慣㠰㍦敤㤶㠰攱㐳㠲㘱慦㔹㈳㍡っ㡥愵〶㑢㝡扥ㅦ㕢捥㤲搳ㄸㅣ〹㈷愱㕡扡ㅢ㈷捤ㄸ㕢㉦挲戶〸〷敦户昲㠶㤳㘴挶㌰㈰㕡㠲搱㌹搵搷㈱㤶敦㠶㤸愲㌴㈵敢㝤㙢㈰㙣敢晣㈰㜲ㄱ㍤改ㅥ愸㘹晦攷㍢搷㌰㙣㠰㘱昱慣㐳扢㤵攴㤳㈰攲㕤㈰ㅣ㑦㔵㠵㑦戱挲愷㐱㤴ㄵ㈰搵扡愹っ㜷〵㐱戱㠴㍣㑣㘵㈰㉥㠹愰㤵㡣攰㈹㜲㈰㑤㤱挸㥢敡〷摤㤲攱〹慤㍡っ㉢㌷昲㈹摦挷ㄲ愰㔲ㅤ昱㜸〲慡㔶慢㘳〱㌵㥦㐵㘳挵㘱㐳㠶攴〴挳㔰敡㥦㠳慣攲㘴㐱晢搹ㄳ㍡㡤慣㡥㕢愵㔲摡㘷搰㔸㉣㈵㔶㠱㠶ㄲ㔲㤹㤳㤲戱捦摢挰㙡〷㐱〴挳㌵挴ち㤱㤵㑤㔰搸㕣摤㘲敡敤㈰㑢㠲㘳挷㌹㕤愹攸㐶㙤扡㔳敤づ㄰搱〳㐲㉦㌵㘵戵㝦〱㝥㙥慢㘵ㅣ㐸㕡敤㘷〳㠶て愲て㈴ㅣ〷搸搰ㄴ敥〴慢摤〵㈲ㄸ㈸慡㔳攱㜳慣昰㤷慣搰て㐲㜳㔰敦〶㔹ㅢ㡡昹挴捦㑡敢挸晡慦搰㈲㘴扤ㄵ㌴散㐲㐴搶昷㈰㕢扢ㄷ㐴攱㍥㙥ㄶ㥦つ戸ㅢ搹敤㉦㐲㘵搵㠴散㍤戸㔳㜶户摦昲㘰ㄸ捤㈶〸㔸戹㉤㕦㈶摤㙣攴愵㡥㈹〸㜷㑥㙤㔱〵愶㍢扢戶㍣ち昲捥慦㔳散挳扦〸敡㥢慢㤲㠴㠱㜵晡戸㤰㜰愱昰户㘹〱㌴ㄴㄷ捣ㅣ搴㠸挸㥤换晡摢㐰㤱搲㠹挷戴晢搰㑡㠳㠰戱㘳扡摥て㥥愰㤲扢晣搹㑤㈴ㄲ攳㈱㘸㑦ㄱ㔸晡㜹㉤㐱㄰㜱挰㜶攱㤶㔳挱ㄳㄶ摤㐵〱㍢㔴昶㉡㑡昴㠹戶愰〴戱攲㈱ㅢ㔰㈹愷㍢昹〵戲捥㔲㌸㍣っㄴ㜲挹㥣㈷㕣㐷㈳㑣㤱搵ㄱㅢ戰㉦㈲㠷戲㘶㌰攵㐴㐲㘴摣昳戵㔰摣㔳㤱戳㈴㥦㜸摣㉥戵攰㥦户换扤搳づ〳ㅢㅦ摣挵㈹ㄸ㙤昲㠵愹㐷戹愶㘸㘶捦愸ぢㅣ敥ㄱ㘰〵㥣㥣攸㥡戹换㈸攸㍣搸〵ㅥち戸ㅤ㌹て〱攱愹〶㜸㘸扢㜰㌴〴㠹㈴〲㉤昹㝡㔲㘷㌱摥捡㐱㜰づ捤㔳慢㔸ㄱ㑣㤹㝥戱㐱㝣敥㉥愶㐳ㅢ㘲㈱ㄳ散捥ㄸ㈴㥢〵搶挳搷㐶攳㤹㥣㐹㙤㘱㤸摤昷㜰搲㜹㌵㠷㜹挴晥㉤摣愷㌹ㅥ㙥㌶昰㙡㑢㉢愷㑥〱攰挸戳〰㜳ぢ㤳㡢捣〱㍢㔷㈸攷つ㠹㤱㐳㥦㉤愱昲㠲搰㤷扣㔹攸敢㙡ㄶ戹〴㐲ㄹ挰昵挲昰愴㝢晥㥢㘵敤〱㠸㔵㍡㍢戴㤱搲ㅥ挴ㄳ攷ㅤ㐳㤷㈷ㅣ㍣㑥攱愵挵搳㐷ㅦ昲㜶ㅢ㕣㕢㑤ㄶ㝤ㅡ㈳㠰㔳昱㘷㌹攳㈲搵〶㑢㠳㈵㙥戶㈳㔹㕢㉣㍦㙢㐱攸〹攳昴ㅤ㥦慡㘲愷㌰捦ㄹ挲㐶㘲〳摤昲㈷㌶搲晤晥〷㙥晡昵ㄹ敡敢ㅢ愰〵㠶㉥〴愳挳㍥挰㝢〸㥣㡡㑢㈲戰㙢〹扢戸㌱㡥㑦敦㡥〵㐳挸ㄲ搲ㅤ〲㈳ㄸ㑢昶㈱㥤慦㔶敤㘱㘴捣つ改ㄸ㜳㤶㤰敥㤱㠰㤱㤰㡥㐱收㄰㉥㠱㠵㘹㐸㜴晦㘵戰摡愳㈰攲㍡㤰㍡ㄵㅥ㘳㠵挷㐱㤴㔱㤰㙡㝦㌳㘳㐸㤵㡤㉢㐵㠲昴㘴㤱㥢ㄵ捣㔶ㄵ㠷昳〸ㄹ〳ㄱ慢㑤㐹㥤捤㝥〵攴晢㉦扣㐰㔰ㅣㄳ㡣㔹㠶摦㔷挰〷搸昹慢㘰戵扦㘶〵ㅢ愴ㅡ㍢㡦㈳捦ㄷ敤搷挰戵昹㔷戲收㠶捥っ㐱㑡㌹㝦ㅤ㡣㜰㐰㝣㌹〷ㅢ扥扦㐱挶摣㜲㠶ち㝤㌹㍦ㄹ㌰㔲捥っ㕣㠶挳〰ㅢ捡昹㈹戰摡搳㈰㠲㐱捤㍡ㄵづ戳挲㌳慣挰㌸愷㠴捥㝦ぢ收昲㄰㍡㥦攰㈵戲㍡戸昹敦搰ㅣ㜰㌳挳愲攱昷㈳戸昹ㅢ挸搶㥥〵ㄱㅦ㈳攱搳㌷〳㐶敡㤲㥢攰敡扤㕤捤扥㥢㥢㜵㈰㈱散挰㠷扤挹〲愲ㅥ㘴戹搷昳㌹ㅡ㠲㕦㡣ㅤ㘸挹㠱㡦㑣㔴㥦㔰㑤扤㝢㈱㥡㙡㕡㔲㜵搷㐸扥挶㤲㡦攳㑦㔹㡦㘸散㡣敦㜳〴搳ㄷて昸づ㤳㝡〴㘴挹㌶㉢攷㤴摣㤲改戵て㈳慡搷捥扢㕢㈶㘴摥愳㕣㠹ㄶ敢㝥㤳〳㑢搸扣摥扢㥦㜷ㄹ㔲晢散搲〱㕢昶㐶㜱㜹㠵㑤捡慢戱㤱㥦愱敢㤴改㍣㐸㌱㝤ぢ㔸扥慣㝤ぢ愴愵㈱㝤慢㉣㐲搸昹㤳㈱昳愹㤰攱ㄶ㥡㐹昹っ挸昱敥㘷搹戶ㄸㄵ㌹㤱ㄷ㐶愲戱戱〶㔱搷散㠳愷㙥㥡愸慡挶㡦慤挵㤰慢㘱㜸晤㤷㉡㈵捡㤷攳昸搳㥥㈷昹づ㐸㉡捤㝤㉥㍢愴㝥ㄷ㘴㜱敦挶㉣㙥㐰㠴㜷㈲㘸〵敡昷㤰摦㡣㝣戹㑡散挲つ㌳昵〵攴㥣㠲㥣捡㉢搵敡昷㤱扤〸搹㤱㜸㘰晡㈰昲愴㈸搷㠱㤱㌷㠹戵㝦㈰搷っ㈲敥㈰攱搳㍦〶っ㡤㔶㜰て㑣挳ㄵ㤷㘲㤴㌴ㄷ昰㌱敤〸㈹搴㉤㍡㤰㐳㤵㔷慡㡣㍢㘱昹㥤㝦〱〳㤵㜱搷换㤴收捥㤷㈹捤㙤㉥㔳㥡㕢㕤㈶挱㍤㈹搵㈶㉥㐱㜳ㄴ愹散换㡦㤰愳扤〸㤲㑡㜳㕢㉡ㅢ愵㘸㌴捡㐱攳搰㌵づ㌴㝤㉦挸昴挸㤶㌰晦㈵㤲㌶㄰攵㍥㤰㙡〵㐵㐲㡦㤱㝤ㄲ㍣㙢㉣ㅤ搹扣㑡㔵㥦㘲敥㉣敢〵㕣㔳ㅦ〲㠲昲㤸戵㄰搶摤㠴㡦㘳攷戴㜲㌹㠴昷㕥㑢㘳慢㤶㐱愵㤱〶㘳㤳㜷愸收户㡡愷㤴戳愱户攳晢㑡敤㔴愰戹愵戴㔷㐸戱攲摦㡦㕦㘹〱慦〶っㅦ挴ㄷ挳摣晦〰ㄳ㈶攵〱㜰挷てㄱ搹㔰摢㜴晣㡥㤱摡㡥〲搰昲㜱〴挶㝦㠲㔷〵㔱愱散㔹戴て攲㔰㤸晢㕡挰挸搹昳㌰ㅥ攴散㌹ㅤ㠲〹㘷㡦晡㍡㜲㘷昴愰攲㔴㔴慤㥤㔲㡦攰ㅤ㘹攰㍦〷㠳㈹㐵搴挱㤴㝥搴晦㡤愵〹㌳㤸搲㡦晢扦戱㔶㠲〳㑥㑣㌵挸㌸㘹㍦㘹㐲ちづ戰㝡ㅡㄲ㘵挸晣㘵㉣晣ㄵ挹㔲㄰㈱㐱〲㥦晥㡢㑦昸㤳搲㈱㐸㤰搲㘹㡥㐸㘷摡户愴敡ち㠲㔰㐱ち攲㌷㘰㈰〸挲〲愶㌴愱〱㔳㥡㌸㠰㈹㑤㉣挰㈴戸㙥㑢摦㤲㐴㤳昴㉤戲㡦扦㐵慥昶㍢㤰㔴晡ㅢ愰戲搱㝡扥攵搹戰㜰ㅤㄸ㜹㈹㕤㘳搸㔴㙢挷㘳㥡㉢扣㝣ㄳ㠱ㄱ㜴㐷攱㈲㜵攵捣㌱㤹㠸㌷敥挰搶愵攲㤶昲㈶摣㍡㥥攴㠲搰㠰戰戴ㅦ捣㑤挴搷捤慦㉤捥晡㈴㥡攲㥦昲搶晦ㅥ㍢昶㌶摡愱扥愶㜱〰㕢㍣〷㝦㥡㠲晣搶攷挱搱扣慡㑣散㡤つ挸㘳敡㤶㌴㤶っ㝥搳挱敦㤲敥㔶慥㜷昲捤㙢挵戹〷㝢㤴㤷㙥慣㍥愰扦敡摦㠷㍥晤㔹晢慢ㅢ㍥戸攴搱捤㐷㍦昰戵つ㑦て㌴挷㍢㍥昱挴〶挱㈵㉢㡤扦敡㉢㜰扦挱㌰敢ㅥ扡晦㍡㈸愸扥〳㤸收㑡㈷㤵搷㈴㤵㈷戸㕣㔱㠱攲扦昱〶愵㈶〷摡挲㠱㜲㈱㔲昰㜷摣〳㙤攵慡㈵摦㤸㘹㠰㈸㐷㕡摣㉤㝦㘲愷㜵㡢㤷挰搵ㅢ搸㉦㘷ㅡ搸㉦㠲㠲敡扢㝤攲ㄵ戴㐴戵㘹㙤愰㌴㜶晥愵㕦〵㤱挳㕤㈲㠷㥢づㅤ㤸昸〹ち㘴昵愹ㅣ㔶㝦㉤慣㝥㥡慣㉥攸㜹愴㜴㝥ㅡ㤵捥ㄹ㈸ㄴ㥣改搳㍤扦ㅥ㑦晥㍤㠸㔷㘷敡昹㉢㐱㐱昵㍤㠸㌴ㅤ㠴散攳搹晥㐷㌹换攵㐷㡦㐶㍦摡㡥挲㔶捥摦ㄳ㔳〹㈷晢㜱愸㈴搳㡤㝡㐸㙦㘲晦㠹て㑤て㙣㉤㌲晤㠱晤摢㑣〳晢㜱㔰㔰㜳扦㠱晥㘱慥晢つ㤱㝦㥡挱搸㥤㘲ㄲ昲㌵㤹㝥㌶愷戴㡣㤱ㄶ㈴㙡㙥挶㔱愴㠳㝦ㅣ㌱㠸㔳㜷ㅣ㐰攲ㅦ慣〵〰㄰愷昱摣㌴㠶㠷㕤㥡㝣攲换慡㌹攴攰昴慢搱ㅣ㜰ㄱ〵捣㈷㜱戹摢挳ㄵ㑥㝢㈱愰ㄹ散㘳ㄲ㜴㝤戰㔴挶㔰攳㜵户㄰ㄷ愲戸㝡晢ㅣ挱㜱搳昲〸㈳㐱㜱㥥㘰捥て换愸ㄷ㐲㕦搱㜳昹㝣攴㕣㍥㈱㕥㠴㥡晤㐵晡愳戱㘳戲摦㠰昲摡挵㜸㐷㕥㠲㤱戳〹㈴愵㉤㘷㔶㈷㙡昸㌱㜴㠵㕥戳㝡㜰摣搴昵㜳昴㔵晦㜲愱愹㠹㈳づ㤳愰㤳愲ㄵ愹㥤㙣㈳㍣攴慡散搷㍦搵敤㔷〶㉦㔴昵㙢〵戳愶晢㈵攸攴搸户㌰愵改㌹攴㐴㕣挹㥡㤷㤱慣〲㐹〹㍡て㌹㈳扦㠷㙦搱㐹㥥㠲㜷㤲昱〶㐱㌷㈱晢㜷㌹㤸改摢㝡㜲扢攷挶挵㜷挲慥晤㙣攵搲㘹㤱慤㐱㕤㡤づ㐳㐸昵㔳㘴敢㤸ㄵ改ㅡ㍤っ扢㜶㘸挳㑦扢㍦搲㝤㙢㡦愰㙢㤰ㅦ扡ち㑣ㄸ戱愸㤴挳㜳攱挷㘲㔱晤晣ㄱ敡㔷挹愱㥢㔹㤱㡦搱戳㐴攵愰㔰愷挷㙤㜴愸㍢㕦㙣戹ㄱ敦ち㕡ぢ摢搰㝡〳㠶て㠲敡㤳愶搵挷㕣㙡㡥搹摡愶㠰攱㠳愰㤶愴㔶㥥づ戴㜲ㄵ㜲㤳㜱㔵㔰㜳戲攰愹愰㠰戱愲㈴づ㠳愸㑤㔹昰㘴㔰挰㌵㕢ㅢ㐰慥愰㔲攴〷户昲㠹晡挰晦㌱敤敡㠰攱㠳愰㉣㘵㥤㐱收㜶〷㐵摡戶㠰挱㑦㑣挸㌱昱捤㜰㕤〱ㅦ㑢㜳㙣搲戲㠶挰戴㌴〸㌹慡㥡㕡ㅣ㥤慣挵㝢愲㉤つ慤散搸㌵愸ㄵ㥦㄰戹敢昲搷㕤昷㘶㙢愲㝤㔹攲摤摤捤㜷扤昴摤㤷て晥昰㝤敢晦昳慤扢敦晥攱慢〷㕦㜸敢㤹搱昵摦扥敦扥㈳㕢敦㜹攱攵挵收扤昱㈷摥ㅣ扣昷㐳㕤晢㍥㜴㠳戹㝢昹收て扤攷晡㥤㕤㍢㑥改㘸㘸㘸㙣扣愸敤昹㌳㉥㑥㝦昴㠶㈷挵戳㉦㥥㙥ぢ㌹搶㥡㙥㜰捣戲ㅢ挳戲ㅢ㐲㡥戶愶ㄶ㐷㉤㙢敤昶㙢㜱㘴㔲戶㕦ち㘴扢ㄱ慦㈴㜱㌶挴挱挸㠲㐳㔵〵㙣㕥ㄶ㍣㔴㔵挰ㄶ㘵挱㠳㤵〵㑤晦〷㕢㝣㐳ㄱ</t>
  </si>
  <si>
    <t>Biến kết quả:</t>
  </si>
  <si>
    <t>Tăng giá hằng năm theo lạm phát</t>
  </si>
  <si>
    <t>Báo cáo dòng tiền TIP danh nghĩa</t>
  </si>
  <si>
    <t>WACC danh nghĩa</t>
  </si>
  <si>
    <t>Báo cáo dòng tiền TIP thực</t>
  </si>
  <si>
    <t>Dòng tiền ròng tổng đầu tư/thực</t>
  </si>
  <si>
    <t>WACC thực</t>
  </si>
  <si>
    <t>NPV thực</t>
  </si>
  <si>
    <t>Báo cáo dòng tiền chủ sở hữu/thực</t>
  </si>
  <si>
    <t>Chi phí sử dụng vốn chủ thực</t>
  </si>
  <si>
    <t>Chi phí sử dụng vốn chủ danh nghĩa</t>
  </si>
  <si>
    <t>Báo cáo dòng tiền Equity/d. nghĩa</t>
  </si>
  <si>
    <t>Thu đi vay</t>
  </si>
  <si>
    <t>Chi trả nợ vay</t>
  </si>
  <si>
    <t>Chi trả thuế</t>
  </si>
  <si>
    <t>Dòng tiền ròng Equity/d. nghĩa</t>
  </si>
  <si>
    <t>Dòng tiền ròng Equity/thực</t>
  </si>
  <si>
    <t xml:space="preserve">   Lạm phát</t>
  </si>
  <si>
    <t>Tốc độ lạm phát</t>
  </si>
  <si>
    <t>Đơn giá bán</t>
  </si>
  <si>
    <t>Cơ cấu vốn và chi phí vốn</t>
  </si>
  <si>
    <t>Dòng tiền dự án (TIP)</t>
  </si>
  <si>
    <t>Tỷ trọng</t>
  </si>
  <si>
    <t>Vốn chủ</t>
  </si>
  <si>
    <t>Nợ vay</t>
  </si>
  <si>
    <t>Khác</t>
  </si>
  <si>
    <t>Chi phí vốn bình quân/WACC</t>
  </si>
  <si>
    <t>Tổng vốn</t>
  </si>
  <si>
    <t>(adj.)</t>
  </si>
  <si>
    <t>(policy)</t>
  </si>
  <si>
    <r>
      <rPr>
        <i/>
        <sz val="11"/>
        <color theme="1"/>
        <rFont val="Tahoma"/>
        <family val="2"/>
      </rPr>
      <t>Địa điểm:</t>
    </r>
    <r>
      <rPr>
        <sz val="11"/>
        <color theme="1"/>
        <rFont val="Tahoma"/>
        <family val="2"/>
      </rPr>
      <t xml:space="preserve"> KCN VH/HCMC</t>
    </r>
  </si>
  <si>
    <t>Máy in (digital, offset, flexo), cắt và khác</t>
  </si>
  <si>
    <t>B/C</t>
  </si>
  <si>
    <t>Dự án: Xưởng in bao bì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</si>
</sst>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0.000%"/>
  </numFmts>
  <fonts count="20" x14ac:knownFonts="1">
    <font>
      <sz val="12"/>
      <color theme="1"/>
      <name val="Tahoma"/>
      <family val="2"/>
    </font>
    <font>
      <sz val="12"/>
      <color theme="1"/>
      <name val="Tahoma"/>
      <family val="2"/>
    </font>
    <font>
      <sz val="11"/>
      <color theme="1"/>
      <name val="Tahoma"/>
      <family val="2"/>
    </font>
    <font>
      <b/>
      <sz val="11"/>
      <color theme="1"/>
      <name val="Tahoma"/>
      <family val="2"/>
    </font>
    <font>
      <i/>
      <sz val="11"/>
      <color theme="1"/>
      <name val="Tahoma"/>
      <family val="2"/>
    </font>
    <font>
      <sz val="11"/>
      <color rgb="FFFF0000"/>
      <name val="Tahoma"/>
      <family val="2"/>
    </font>
    <font>
      <sz val="11"/>
      <name val="Tahoma"/>
      <family val="2"/>
    </font>
    <font>
      <b/>
      <sz val="11"/>
      <color rgb="FFFFFF00"/>
      <name val="Tahoma"/>
      <family val="2"/>
    </font>
    <font>
      <u val="singleAccounting"/>
      <sz val="11"/>
      <color theme="1"/>
      <name val="Tahoma"/>
      <family val="2"/>
    </font>
    <font>
      <u/>
      <sz val="11"/>
      <color theme="1"/>
      <name val="Tahoma"/>
      <family val="2"/>
    </font>
    <font>
      <i/>
      <sz val="11"/>
      <name val="Tahoma"/>
      <family val="2"/>
    </font>
    <font>
      <b/>
      <sz val="14"/>
      <color indexed="9"/>
      <name val="Tahoma"/>
      <family val="2"/>
    </font>
    <font>
      <b/>
      <sz val="12"/>
      <color indexed="8"/>
      <name val="Tahoma"/>
      <family val="2"/>
    </font>
    <font>
      <b/>
      <sz val="12"/>
      <color indexed="18"/>
      <name val="Tahoma"/>
      <family val="2"/>
    </font>
    <font>
      <sz val="11"/>
      <color indexed="9"/>
      <name val="Tahoma"/>
      <family val="2"/>
    </font>
    <font>
      <sz val="8"/>
      <color theme="1"/>
      <name val="Tahoma"/>
      <family val="2"/>
    </font>
    <font>
      <sz val="12"/>
      <color indexed="8"/>
      <name val="Tahoma"/>
      <family val="2"/>
    </font>
    <font>
      <b/>
      <sz val="12"/>
      <color theme="1"/>
      <name val="Tahoma"/>
      <family val="2"/>
    </font>
    <font>
      <b/>
      <sz val="11"/>
      <name val="Tahoma"/>
      <family val="2"/>
    </font>
    <font>
      <u/>
      <sz val="11"/>
      <name val="Tahoma"/>
      <family val="2"/>
    </font>
  </fonts>
  <fills count="16">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indexed="20"/>
        <bgColor indexed="24"/>
      </patternFill>
    </fill>
    <fill>
      <patternFill patternType="solid">
        <fgColor indexed="22"/>
        <bgColor indexed="24"/>
      </patternFill>
    </fill>
    <fill>
      <patternFill patternType="solid">
        <fgColor indexed="22"/>
        <bgColor indexed="7"/>
      </patternFill>
    </fill>
    <fill>
      <patternFill patternType="solid">
        <fgColor rgb="FFFFFF00"/>
        <bgColor indexed="7"/>
      </patternFill>
    </fill>
    <fill>
      <patternFill patternType="solid">
        <fgColor rgb="FF00FFFF"/>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8" tint="0.79998168889431442"/>
        <bgColor indexed="64"/>
      </patternFill>
    </fill>
  </fills>
  <borders count="12">
    <border>
      <left/>
      <right/>
      <top/>
      <bottom/>
      <diagonal/>
    </border>
    <border>
      <left/>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right" vertical="center"/>
    </xf>
    <xf numFmtId="9" fontId="2" fillId="0" borderId="0" xfId="0" applyNumberFormat="1" applyFont="1" applyAlignment="1">
      <alignment vertical="center"/>
    </xf>
    <xf numFmtId="164" fontId="2" fillId="0" borderId="0" xfId="1" applyNumberFormat="1" applyFont="1" applyAlignment="1">
      <alignment vertical="center"/>
    </xf>
    <xf numFmtId="165" fontId="2" fillId="0" borderId="0" xfId="1" applyNumberFormat="1" applyFont="1" applyAlignment="1">
      <alignment vertical="center"/>
    </xf>
    <xf numFmtId="0" fontId="5" fillId="0" borderId="0" xfId="0" applyFont="1" applyAlignment="1">
      <alignment vertical="center"/>
    </xf>
    <xf numFmtId="9" fontId="5" fillId="0" borderId="0" xfId="0" applyNumberFormat="1" applyFont="1" applyAlignment="1">
      <alignment vertical="center"/>
    </xf>
    <xf numFmtId="10" fontId="2" fillId="0" borderId="0" xfId="0" applyNumberFormat="1" applyFont="1" applyAlignment="1">
      <alignment vertical="center"/>
    </xf>
    <xf numFmtId="166" fontId="2" fillId="0" borderId="0" xfId="0" applyNumberFormat="1" applyFont="1" applyAlignment="1">
      <alignment vertical="center"/>
    </xf>
    <xf numFmtId="0" fontId="4" fillId="0" borderId="1" xfId="0" applyFont="1" applyBorder="1" applyAlignment="1">
      <alignment vertical="center"/>
    </xf>
    <xf numFmtId="0" fontId="6" fillId="0" borderId="1" xfId="0" applyFont="1" applyBorder="1" applyAlignment="1">
      <alignment vertical="center"/>
    </xf>
    <xf numFmtId="0" fontId="3" fillId="3" borderId="0" xfId="0" applyFont="1" applyFill="1" applyAlignment="1">
      <alignment vertical="center"/>
    </xf>
    <xf numFmtId="0" fontId="7" fillId="3" borderId="0" xfId="0" applyFont="1" applyFill="1" applyAlignment="1">
      <alignment vertical="center"/>
    </xf>
    <xf numFmtId="43" fontId="2" fillId="0" borderId="0" xfId="1" applyFont="1" applyFill="1" applyAlignment="1">
      <alignment vertical="center"/>
    </xf>
    <xf numFmtId="0" fontId="3" fillId="2" borderId="0" xfId="0" applyFont="1" applyFill="1" applyAlignment="1">
      <alignment vertical="center"/>
    </xf>
    <xf numFmtId="0" fontId="4" fillId="0" borderId="2" xfId="0" applyFont="1" applyBorder="1" applyAlignment="1">
      <alignment vertical="center"/>
    </xf>
    <xf numFmtId="0" fontId="6" fillId="0" borderId="2" xfId="0" applyFont="1" applyBorder="1" applyAlignment="1">
      <alignment vertical="center"/>
    </xf>
    <xf numFmtId="0" fontId="2" fillId="0" borderId="2" xfId="0" applyFont="1" applyBorder="1" applyAlignment="1">
      <alignment vertical="center"/>
    </xf>
    <xf numFmtId="43" fontId="2" fillId="0" borderId="0" xfId="0" applyNumberFormat="1" applyFont="1" applyAlignment="1">
      <alignment vertical="center"/>
    </xf>
    <xf numFmtId="164" fontId="2" fillId="0" borderId="0" xfId="0" applyNumberFormat="1" applyFont="1" applyAlignment="1">
      <alignment vertical="center"/>
    </xf>
    <xf numFmtId="164" fontId="2" fillId="0" borderId="0" xfId="1" applyNumberFormat="1" applyFont="1" applyFill="1" applyBorder="1" applyAlignment="1">
      <alignment vertical="center"/>
    </xf>
    <xf numFmtId="164" fontId="3" fillId="0" borderId="0" xfId="1" applyNumberFormat="1" applyFont="1" applyAlignment="1">
      <alignment vertical="center"/>
    </xf>
    <xf numFmtId="164" fontId="8" fillId="0" borderId="0" xfId="0" applyNumberFormat="1" applyFont="1" applyAlignment="1">
      <alignment vertical="center"/>
    </xf>
    <xf numFmtId="0" fontId="2" fillId="4" borderId="0" xfId="0" applyFont="1" applyFill="1" applyAlignment="1">
      <alignment vertical="center"/>
    </xf>
    <xf numFmtId="164" fontId="2" fillId="4" borderId="0" xfId="1" applyNumberFormat="1" applyFont="1" applyFill="1" applyAlignment="1">
      <alignment vertical="center"/>
    </xf>
    <xf numFmtId="9" fontId="3" fillId="4" borderId="0" xfId="0" applyNumberFormat="1" applyFont="1" applyFill="1" applyAlignment="1">
      <alignment vertical="center"/>
    </xf>
    <xf numFmtId="0" fontId="9" fillId="0" borderId="0" xfId="0" applyFont="1" applyAlignment="1">
      <alignment vertical="center"/>
    </xf>
    <xf numFmtId="165" fontId="5" fillId="0" borderId="0" xfId="1" applyNumberFormat="1" applyFont="1" applyAlignment="1">
      <alignment vertical="center"/>
    </xf>
    <xf numFmtId="0" fontId="3" fillId="5" borderId="0" xfId="0" applyFont="1" applyFill="1" applyAlignment="1">
      <alignment vertical="center"/>
    </xf>
    <xf numFmtId="0" fontId="6" fillId="0" borderId="0" xfId="0" applyFont="1" applyAlignment="1">
      <alignment vertical="center"/>
    </xf>
    <xf numFmtId="164" fontId="6" fillId="0" borderId="0" xfId="1" applyNumberFormat="1" applyFont="1" applyAlignment="1">
      <alignment vertical="center"/>
    </xf>
    <xf numFmtId="164" fontId="3" fillId="2" borderId="0" xfId="0" applyNumberFormat="1" applyFont="1" applyFill="1" applyAlignment="1">
      <alignment vertical="center"/>
    </xf>
    <xf numFmtId="164" fontId="6" fillId="0" borderId="0" xfId="1" applyNumberFormat="1" applyFont="1" applyFill="1" applyBorder="1" applyAlignment="1">
      <alignment vertical="center"/>
    </xf>
    <xf numFmtId="9" fontId="6" fillId="0" borderId="0" xfId="0" applyNumberFormat="1" applyFont="1" applyAlignment="1">
      <alignment vertical="center"/>
    </xf>
    <xf numFmtId="0" fontId="3" fillId="6" borderId="0" xfId="0" applyFont="1" applyFill="1" applyAlignment="1">
      <alignment vertical="center"/>
    </xf>
    <xf numFmtId="9" fontId="3" fillId="6" borderId="0" xfId="0" applyNumberFormat="1" applyFont="1" applyFill="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9" fontId="2" fillId="0" borderId="3" xfId="0" applyNumberFormat="1" applyFont="1" applyBorder="1" applyAlignment="1">
      <alignment horizontal="center" vertical="center"/>
    </xf>
    <xf numFmtId="164" fontId="2" fillId="7" borderId="0" xfId="0" applyNumberFormat="1" applyFont="1" applyFill="1" applyAlignment="1">
      <alignment vertical="center"/>
    </xf>
    <xf numFmtId="0" fontId="2" fillId="2" borderId="3" xfId="0" applyFont="1" applyFill="1" applyBorder="1" applyAlignment="1">
      <alignment vertical="center"/>
    </xf>
    <xf numFmtId="164" fontId="2" fillId="0" borderId="3" xfId="0" applyNumberFormat="1" applyFont="1" applyBorder="1" applyAlignment="1">
      <alignment vertical="center"/>
    </xf>
    <xf numFmtId="164" fontId="2" fillId="2" borderId="3" xfId="0" applyNumberFormat="1" applyFont="1" applyFill="1" applyBorder="1" applyAlignment="1">
      <alignment vertical="center"/>
    </xf>
    <xf numFmtId="9" fontId="2" fillId="0" borderId="0" xfId="0" applyNumberFormat="1" applyFont="1" applyAlignment="1">
      <alignment horizontal="center" vertical="center"/>
    </xf>
    <xf numFmtId="164" fontId="2" fillId="0" borderId="3" xfId="1" applyNumberFormat="1" applyFont="1" applyBorder="1" applyAlignment="1">
      <alignment vertical="center"/>
    </xf>
    <xf numFmtId="164" fontId="2" fillId="2" borderId="3" xfId="1" applyNumberFormat="1" applyFont="1" applyFill="1" applyBorder="1" applyAlignment="1">
      <alignment vertical="center"/>
    </xf>
    <xf numFmtId="0" fontId="2" fillId="7" borderId="3" xfId="0" applyFont="1" applyFill="1" applyBorder="1" applyAlignment="1">
      <alignment vertical="center"/>
    </xf>
    <xf numFmtId="164" fontId="2" fillId="7" borderId="3" xfId="0" applyNumberFormat="1" applyFont="1" applyFill="1" applyBorder="1" applyAlignment="1">
      <alignment vertical="center"/>
    </xf>
    <xf numFmtId="164" fontId="0" fillId="0" borderId="0" xfId="0" applyNumberFormat="1"/>
    <xf numFmtId="9" fontId="0" fillId="0" borderId="0" xfId="0" applyNumberFormat="1"/>
    <xf numFmtId="164" fontId="0" fillId="0" borderId="10" xfId="0" applyNumberFormat="1" applyBorder="1"/>
    <xf numFmtId="0" fontId="11" fillId="8" borderId="6" xfId="0" applyFont="1" applyFill="1" applyBorder="1" applyAlignment="1">
      <alignment horizontal="left"/>
    </xf>
    <xf numFmtId="0" fontId="11" fillId="8" borderId="9" xfId="0" applyFont="1" applyFill="1" applyBorder="1" applyAlignment="1">
      <alignment horizontal="left"/>
    </xf>
    <xf numFmtId="0" fontId="0" fillId="0" borderId="11" xfId="0" applyBorder="1"/>
    <xf numFmtId="0" fontId="12" fillId="9" borderId="0" xfId="0" applyFont="1" applyFill="1" applyAlignment="1">
      <alignment horizontal="left"/>
    </xf>
    <xf numFmtId="0" fontId="13" fillId="9" borderId="11" xfId="0" applyFont="1" applyFill="1" applyBorder="1" applyAlignment="1">
      <alignment horizontal="left"/>
    </xf>
    <xf numFmtId="0" fontId="12" fillId="9" borderId="10" xfId="0" applyFont="1" applyFill="1" applyBorder="1" applyAlignment="1">
      <alignment horizontal="left"/>
    </xf>
    <xf numFmtId="0" fontId="14" fillId="8" borderId="9" xfId="0" applyFont="1" applyFill="1" applyBorder="1" applyAlignment="1">
      <alignment horizontal="right"/>
    </xf>
    <xf numFmtId="0" fontId="14" fillId="8" borderId="6" xfId="0" applyFont="1" applyFill="1" applyBorder="1" applyAlignment="1">
      <alignment horizontal="right"/>
    </xf>
    <xf numFmtId="0" fontId="0" fillId="10" borderId="0" xfId="0" applyFill="1"/>
    <xf numFmtId="164" fontId="0" fillId="10" borderId="0" xfId="0" applyNumberFormat="1" applyFill="1"/>
    <xf numFmtId="9" fontId="0" fillId="10" borderId="0" xfId="0" applyNumberFormat="1" applyFill="1"/>
    <xf numFmtId="0" fontId="15" fillId="0" borderId="0" xfId="0" applyFont="1" applyAlignment="1">
      <alignment vertical="top" wrapText="1"/>
    </xf>
    <xf numFmtId="0" fontId="16" fillId="9" borderId="0" xfId="0" applyFont="1" applyFill="1" applyAlignment="1">
      <alignment horizontal="left"/>
    </xf>
    <xf numFmtId="0" fontId="0" fillId="11" borderId="0" xfId="0" applyFill="1"/>
    <xf numFmtId="164" fontId="0" fillId="11" borderId="0" xfId="0" applyNumberFormat="1" applyFill="1"/>
    <xf numFmtId="9" fontId="0" fillId="11" borderId="0" xfId="0" applyNumberFormat="1" applyFill="1"/>
    <xf numFmtId="0" fontId="0" fillId="2" borderId="11" xfId="0" applyFill="1" applyBorder="1"/>
    <xf numFmtId="164" fontId="0" fillId="2" borderId="10" xfId="0" applyNumberFormat="1" applyFill="1" applyBorder="1"/>
    <xf numFmtId="0" fontId="17" fillId="0" borderId="0" xfId="0" applyFont="1"/>
    <xf numFmtId="0" fontId="0" fillId="0" borderId="0" xfId="0" quotePrefix="1"/>
    <xf numFmtId="164" fontId="3" fillId="12" borderId="0" xfId="1" applyNumberFormat="1" applyFont="1" applyFill="1" applyAlignment="1">
      <alignment vertical="center"/>
    </xf>
    <xf numFmtId="164" fontId="2" fillId="0" borderId="0" xfId="1" applyNumberFormat="1" applyFont="1" applyFill="1" applyAlignment="1">
      <alignment vertical="center"/>
    </xf>
    <xf numFmtId="43" fontId="6" fillId="0" borderId="0" xfId="1" applyFont="1" applyFill="1" applyAlignment="1">
      <alignment vertical="center"/>
    </xf>
    <xf numFmtId="164" fontId="6" fillId="0" borderId="0" xfId="1" applyNumberFormat="1" applyFont="1" applyFill="1" applyAlignment="1">
      <alignment vertical="center"/>
    </xf>
    <xf numFmtId="164" fontId="18" fillId="2" borderId="0" xfId="0" applyNumberFormat="1" applyFont="1" applyFill="1" applyAlignment="1">
      <alignment vertical="center"/>
    </xf>
    <xf numFmtId="0" fontId="18" fillId="0" borderId="0" xfId="0" applyFont="1" applyAlignment="1">
      <alignment vertical="center"/>
    </xf>
    <xf numFmtId="0" fontId="6" fillId="0" borderId="1" xfId="0" applyFont="1" applyBorder="1" applyAlignment="1">
      <alignment horizontal="right" vertical="center"/>
    </xf>
    <xf numFmtId="0" fontId="19" fillId="0" borderId="0" xfId="0" applyFont="1" applyAlignment="1">
      <alignment vertical="center"/>
    </xf>
    <xf numFmtId="165" fontId="6" fillId="0" borderId="0" xfId="1" applyNumberFormat="1" applyFont="1" applyFill="1" applyAlignment="1">
      <alignment vertical="center"/>
    </xf>
    <xf numFmtId="166" fontId="6" fillId="0" borderId="0" xfId="0" applyNumberFormat="1" applyFont="1" applyAlignment="1">
      <alignment vertical="center"/>
    </xf>
    <xf numFmtId="10" fontId="6" fillId="0" borderId="0" xfId="0" applyNumberFormat="1" applyFont="1" applyAlignment="1">
      <alignment vertical="center"/>
    </xf>
    <xf numFmtId="0" fontId="6" fillId="0" borderId="0" xfId="0" applyFont="1" applyAlignment="1">
      <alignment horizontal="right" vertical="center"/>
    </xf>
    <xf numFmtId="164" fontId="6" fillId="0" borderId="0" xfId="0" applyNumberFormat="1" applyFont="1" applyAlignment="1">
      <alignment vertical="center"/>
    </xf>
    <xf numFmtId="164" fontId="18" fillId="0" borderId="0" xfId="1" applyNumberFormat="1" applyFont="1" applyFill="1" applyAlignment="1">
      <alignment vertical="center"/>
    </xf>
    <xf numFmtId="9" fontId="18" fillId="0" borderId="0" xfId="0" applyNumberFormat="1" applyFont="1" applyAlignment="1">
      <alignment vertical="center"/>
    </xf>
    <xf numFmtId="164" fontId="5" fillId="0" borderId="0" xfId="1" applyNumberFormat="1" applyFont="1" applyFill="1" applyBorder="1" applyAlignment="1">
      <alignment vertical="center"/>
    </xf>
    <xf numFmtId="164" fontId="5" fillId="0" borderId="0" xfId="1" applyNumberFormat="1" applyFont="1" applyAlignment="1">
      <alignment vertical="center"/>
    </xf>
    <xf numFmtId="166" fontId="5" fillId="0" borderId="0" xfId="0" applyNumberFormat="1" applyFont="1" applyAlignment="1">
      <alignment vertical="center"/>
    </xf>
    <xf numFmtId="9" fontId="2" fillId="0" borderId="0" xfId="2" applyFont="1" applyAlignment="1">
      <alignment vertical="center"/>
    </xf>
    <xf numFmtId="166" fontId="5" fillId="0" borderId="0" xfId="2" applyNumberFormat="1" applyFont="1" applyAlignment="1">
      <alignment vertical="center"/>
    </xf>
    <xf numFmtId="9" fontId="3" fillId="0" borderId="0" xfId="2" applyFont="1" applyAlignment="1">
      <alignment vertical="center"/>
    </xf>
    <xf numFmtId="167" fontId="5" fillId="0" borderId="0" xfId="0" applyNumberFormat="1" applyFont="1" applyAlignment="1">
      <alignment vertical="center"/>
    </xf>
    <xf numFmtId="164" fontId="18" fillId="2" borderId="0" xfId="1" applyNumberFormat="1" applyFont="1" applyFill="1" applyAlignment="1">
      <alignment vertical="center"/>
    </xf>
    <xf numFmtId="0" fontId="6" fillId="13" borderId="0" xfId="0" applyFont="1" applyFill="1" applyAlignment="1">
      <alignment vertical="center"/>
    </xf>
    <xf numFmtId="164" fontId="2" fillId="13" borderId="0" xfId="0" applyNumberFormat="1" applyFont="1" applyFill="1" applyAlignment="1">
      <alignment vertical="center"/>
    </xf>
    <xf numFmtId="164" fontId="5" fillId="0" borderId="0" xfId="0" applyNumberFormat="1" applyFont="1" applyAlignment="1">
      <alignment vertical="center"/>
    </xf>
    <xf numFmtId="0" fontId="2" fillId="14" borderId="0" xfId="0" applyFont="1" applyFill="1" applyAlignment="1">
      <alignment vertical="center"/>
    </xf>
    <xf numFmtId="164" fontId="6" fillId="14" borderId="0" xfId="0" applyNumberFormat="1" applyFont="1" applyFill="1" applyAlignment="1">
      <alignment vertical="center"/>
    </xf>
    <xf numFmtId="164" fontId="2" fillId="14" borderId="0" xfId="0" applyNumberFormat="1" applyFont="1" applyFill="1" applyAlignment="1">
      <alignment vertical="center"/>
    </xf>
    <xf numFmtId="9" fontId="2" fillId="2" borderId="3" xfId="0" applyNumberFormat="1" applyFont="1" applyFill="1" applyBorder="1" applyAlignment="1">
      <alignment vertical="center"/>
    </xf>
    <xf numFmtId="9" fontId="2" fillId="0" borderId="3" xfId="0" applyNumberFormat="1" applyFont="1" applyBorder="1" applyAlignment="1">
      <alignment vertical="center"/>
    </xf>
    <xf numFmtId="164" fontId="2" fillId="0" borderId="3" xfId="1" applyNumberFormat="1" applyFont="1" applyFill="1" applyBorder="1" applyAlignment="1">
      <alignment vertical="center"/>
    </xf>
    <xf numFmtId="0" fontId="2" fillId="15" borderId="3" xfId="0" applyFont="1" applyFill="1" applyBorder="1" applyAlignment="1">
      <alignment vertical="center"/>
    </xf>
    <xf numFmtId="164" fontId="2" fillId="15" borderId="3" xfId="1" applyNumberFormat="1" applyFont="1" applyFill="1" applyBorder="1" applyAlignment="1">
      <alignment vertical="center"/>
    </xf>
    <xf numFmtId="0" fontId="2" fillId="0" borderId="0" xfId="0" applyFont="1" applyAlignment="1">
      <alignment horizontal="center" vertical="center"/>
    </xf>
    <xf numFmtId="0" fontId="2" fillId="2" borderId="3" xfId="0" applyFont="1" applyFill="1" applyBorder="1" applyAlignment="1">
      <alignment horizontal="center" vertical="center"/>
    </xf>
    <xf numFmtId="166" fontId="5" fillId="2" borderId="0" xfId="0" applyNumberFormat="1" applyFont="1" applyFill="1" applyAlignment="1">
      <alignment vertical="center"/>
    </xf>
    <xf numFmtId="0" fontId="2" fillId="0" borderId="3" xfId="0" applyFont="1" applyBorder="1" applyAlignment="1">
      <alignment horizontal="right" vertical="center"/>
    </xf>
    <xf numFmtId="164" fontId="3" fillId="2" borderId="0" xfId="1" applyNumberFormat="1" applyFont="1" applyFill="1" applyAlignment="1">
      <alignment vertical="center"/>
    </xf>
    <xf numFmtId="9" fontId="5" fillId="0" borderId="3" xfId="0" applyNumberFormat="1" applyFont="1" applyBorder="1" applyAlignment="1">
      <alignment vertical="center"/>
    </xf>
    <xf numFmtId="164" fontId="5" fillId="0" borderId="0" xfId="1" applyNumberFormat="1" applyFont="1" applyFill="1" applyAlignment="1">
      <alignment vertical="center"/>
    </xf>
    <xf numFmtId="43" fontId="6" fillId="0" borderId="0" xfId="0" applyNumberFormat="1" applyFont="1" applyAlignment="1">
      <alignmen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0" borderId="3" xfId="0" applyFont="1" applyBorder="1" applyAlignment="1">
      <alignment horizontal="center" vertical="center"/>
    </xf>
    <xf numFmtId="0" fontId="4" fillId="6" borderId="4" xfId="0" applyFont="1" applyFill="1" applyBorder="1" applyAlignment="1">
      <alignment horizontal="left" vertical="center"/>
    </xf>
    <xf numFmtId="0" fontId="4" fillId="6" borderId="5" xfId="0" applyFont="1" applyFill="1" applyBorder="1" applyAlignment="1">
      <alignment horizontal="left" vertical="center"/>
    </xf>
    <xf numFmtId="0" fontId="4" fillId="6" borderId="3" xfId="0" applyFont="1" applyFill="1" applyBorder="1" applyAlignment="1">
      <alignment horizontal="center" vertical="center"/>
    </xf>
    <xf numFmtId="0" fontId="2" fillId="6" borderId="3" xfId="0" applyFont="1" applyFill="1" applyBorder="1" applyAlignment="1">
      <alignment horizontal="center" vertical="center" textRotation="9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14" borderId="3" xfId="0" applyFont="1" applyFill="1" applyBorder="1" applyAlignment="1">
      <alignment horizontal="center" vertical="center"/>
    </xf>
    <xf numFmtId="0" fontId="2" fillId="14" borderId="3" xfId="0" applyFont="1" applyFill="1" applyBorder="1" applyAlignment="1">
      <alignment horizontal="center" vertical="center" textRotation="9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99061</xdr:colOff>
      <xdr:row>3</xdr:row>
      <xdr:rowOff>29862</xdr:rowOff>
    </xdr:from>
    <xdr:to>
      <xdr:col>9</xdr:col>
      <xdr:colOff>358141</xdr:colOff>
      <xdr:row>20</xdr:row>
      <xdr:rowOff>115542</xdr:rowOff>
    </xdr:to>
    <xdr:pic>
      <xdr:nvPicPr>
        <xdr:cNvPr id="3" name="Picture 2">
          <a:extLst>
            <a:ext uri="{FF2B5EF4-FFF2-40B4-BE49-F238E27FC236}">
              <a16:creationId xmlns:a16="http://schemas.microsoft.com/office/drawing/2014/main" id="{D3ED4336-C916-2B79-F7D4-EEBF5D2EC83B}"/>
            </a:ext>
          </a:extLst>
        </xdr:cNvPr>
        <xdr:cNvPicPr>
          <a:picLocks noChangeAspect="1"/>
        </xdr:cNvPicPr>
      </xdr:nvPicPr>
      <xdr:blipFill>
        <a:blip xmlns:r="http://schemas.openxmlformats.org/officeDocument/2006/relationships" r:embed="rId1"/>
        <a:stretch>
          <a:fillRect/>
        </a:stretch>
      </xdr:blipFill>
      <xdr:spPr>
        <a:xfrm>
          <a:off x="830581" y="601362"/>
          <a:ext cx="6111240" cy="3324180"/>
        </a:xfrm>
        <a:prstGeom prst="rect">
          <a:avLst/>
        </a:prstGeom>
      </xdr:spPr>
    </xdr:pic>
    <xdr:clientData/>
  </xdr:twoCellAnchor>
  <xdr:twoCellAnchor editAs="oneCell">
    <xdr:from>
      <xdr:col>9</xdr:col>
      <xdr:colOff>457201</xdr:colOff>
      <xdr:row>3</xdr:row>
      <xdr:rowOff>27608</xdr:rowOff>
    </xdr:from>
    <xdr:to>
      <xdr:col>17</xdr:col>
      <xdr:colOff>704133</xdr:colOff>
      <xdr:row>20</xdr:row>
      <xdr:rowOff>106680</xdr:rowOff>
    </xdr:to>
    <xdr:pic>
      <xdr:nvPicPr>
        <xdr:cNvPr id="5" name="Picture 4">
          <a:extLst>
            <a:ext uri="{FF2B5EF4-FFF2-40B4-BE49-F238E27FC236}">
              <a16:creationId xmlns:a16="http://schemas.microsoft.com/office/drawing/2014/main" id="{BF32538E-72C4-A78D-9416-3F45244CAD7B}"/>
            </a:ext>
          </a:extLst>
        </xdr:cNvPr>
        <xdr:cNvPicPr>
          <a:picLocks noChangeAspect="1"/>
        </xdr:cNvPicPr>
      </xdr:nvPicPr>
      <xdr:blipFill>
        <a:blip xmlns:r="http://schemas.openxmlformats.org/officeDocument/2006/relationships" r:embed="rId2"/>
        <a:stretch>
          <a:fillRect/>
        </a:stretch>
      </xdr:blipFill>
      <xdr:spPr>
        <a:xfrm>
          <a:off x="7040881" y="599108"/>
          <a:ext cx="6099092" cy="3317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509AF-46AB-4E71-AD9C-5B5B083004A3}">
  <dimension ref="A1:P31"/>
  <sheetViews>
    <sheetView workbookViewId="0"/>
  </sheetViews>
  <sheetFormatPr defaultRowHeight="15" x14ac:dyDescent="0.25"/>
  <cols>
    <col min="1" max="2" width="36.6328125" customWidth="1"/>
  </cols>
  <sheetData>
    <row r="1" spans="1:16" x14ac:dyDescent="0.25">
      <c r="A1" s="74" t="s">
        <v>148</v>
      </c>
    </row>
    <row r="2" spans="1:16" x14ac:dyDescent="0.25">
      <c r="P2" t="e">
        <f ca="1">_xll.CB.RecalcCounterFN()</f>
        <v>#NAME?</v>
      </c>
    </row>
    <row r="3" spans="1:16" x14ac:dyDescent="0.25">
      <c r="A3" t="s">
        <v>149</v>
      </c>
      <c r="B3" t="s">
        <v>150</v>
      </c>
      <c r="C3">
        <v>0</v>
      </c>
    </row>
    <row r="4" spans="1:16" x14ac:dyDescent="0.25">
      <c r="A4" t="s">
        <v>151</v>
      </c>
    </row>
    <row r="5" spans="1:16" x14ac:dyDescent="0.25">
      <c r="A5" t="s">
        <v>152</v>
      </c>
    </row>
    <row r="7" spans="1:16" x14ac:dyDescent="0.25">
      <c r="A7" s="74" t="s">
        <v>153</v>
      </c>
      <c r="B7" t="s">
        <v>154</v>
      </c>
    </row>
    <row r="8" spans="1:16" x14ac:dyDescent="0.25">
      <c r="B8">
        <v>2</v>
      </c>
    </row>
    <row r="10" spans="1:16" x14ac:dyDescent="0.25">
      <c r="A10" t="s">
        <v>155</v>
      </c>
    </row>
    <row r="11" spans="1:16" x14ac:dyDescent="0.25">
      <c r="A11" t="e">
        <f>CB_DATA_!#REF!</f>
        <v>#REF!</v>
      </c>
      <c r="B11" t="e">
        <f>BASE!#REF!</f>
        <v>#REF!</v>
      </c>
    </row>
    <row r="13" spans="1:16" x14ac:dyDescent="0.25">
      <c r="A13" t="s">
        <v>156</v>
      </c>
    </row>
    <row r="14" spans="1:16" x14ac:dyDescent="0.25">
      <c r="A14" t="s">
        <v>160</v>
      </c>
      <c r="B14" t="s">
        <v>164</v>
      </c>
    </row>
    <row r="16" spans="1:16" x14ac:dyDescent="0.25">
      <c r="A16" t="s">
        <v>157</v>
      </c>
    </row>
    <row r="19" spans="1:2" x14ac:dyDescent="0.25">
      <c r="A19" t="s">
        <v>158</v>
      </c>
    </row>
    <row r="20" spans="1:2" x14ac:dyDescent="0.25">
      <c r="A20">
        <v>31</v>
      </c>
      <c r="B20">
        <v>31</v>
      </c>
    </row>
    <row r="25" spans="1:2" x14ac:dyDescent="0.25">
      <c r="A25" s="74" t="s">
        <v>159</v>
      </c>
    </row>
    <row r="26" spans="1:2" x14ac:dyDescent="0.25">
      <c r="A26" s="75" t="s">
        <v>161</v>
      </c>
      <c r="B26" s="75" t="s">
        <v>165</v>
      </c>
    </row>
    <row r="27" spans="1:2" x14ac:dyDescent="0.25">
      <c r="A27" t="s">
        <v>162</v>
      </c>
      <c r="B27" t="s">
        <v>168</v>
      </c>
    </row>
    <row r="28" spans="1:2" x14ac:dyDescent="0.25">
      <c r="A28" s="75" t="s">
        <v>163</v>
      </c>
      <c r="B28" s="75" t="s">
        <v>163</v>
      </c>
    </row>
    <row r="29" spans="1:2" x14ac:dyDescent="0.25">
      <c r="A29" s="75" t="s">
        <v>165</v>
      </c>
      <c r="B29" s="75" t="s">
        <v>161</v>
      </c>
    </row>
    <row r="30" spans="1:2" x14ac:dyDescent="0.25">
      <c r="A30" t="s">
        <v>167</v>
      </c>
      <c r="B30" t="s">
        <v>166</v>
      </c>
    </row>
    <row r="31" spans="1:2" x14ac:dyDescent="0.25">
      <c r="A31" s="75" t="s">
        <v>163</v>
      </c>
      <c r="B31" s="75" t="s">
        <v>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B4D16-91C5-46E2-9791-1F063D386001}">
  <dimension ref="A1:N223"/>
  <sheetViews>
    <sheetView tabSelected="1" zoomScale="115" zoomScaleNormal="115" workbookViewId="0">
      <selection activeCell="D182" sqref="D182"/>
    </sheetView>
  </sheetViews>
  <sheetFormatPr defaultRowHeight="13.8" x14ac:dyDescent="0.25"/>
  <cols>
    <col min="1" max="1" width="32.7265625" style="1" bestFit="1" customWidth="1"/>
    <col min="2" max="2" width="10.36328125" style="1" bestFit="1" customWidth="1"/>
    <col min="3" max="3" width="9.08984375" style="1" bestFit="1" customWidth="1"/>
    <col min="4" max="12" width="8.6328125" style="1" customWidth="1"/>
    <col min="13" max="13" width="12.54296875" style="1" bestFit="1" customWidth="1"/>
    <col min="14" max="16384" width="8.7265625" style="1"/>
  </cols>
  <sheetData>
    <row r="1" spans="1:13" x14ac:dyDescent="0.25">
      <c r="A1" s="19" t="s">
        <v>202</v>
      </c>
    </row>
    <row r="2" spans="1:13" x14ac:dyDescent="0.25">
      <c r="A2" s="19" t="s">
        <v>123</v>
      </c>
    </row>
    <row r="3" spans="1:13" x14ac:dyDescent="0.25">
      <c r="A3" s="1" t="s">
        <v>199</v>
      </c>
    </row>
    <row r="5" spans="1:13" x14ac:dyDescent="0.25">
      <c r="A5" s="3" t="s">
        <v>0</v>
      </c>
    </row>
    <row r="6" spans="1:13" x14ac:dyDescent="0.25">
      <c r="A6" s="1" t="s">
        <v>1</v>
      </c>
      <c r="B6" s="34"/>
      <c r="M6" s="9"/>
    </row>
    <row r="7" spans="1:13" x14ac:dyDescent="0.25">
      <c r="A7" s="3" t="s">
        <v>2</v>
      </c>
      <c r="B7" s="34"/>
    </row>
    <row r="8" spans="1:13" x14ac:dyDescent="0.25">
      <c r="A8" s="1" t="s">
        <v>3</v>
      </c>
      <c r="B8" s="34"/>
    </row>
    <row r="9" spans="1:13" x14ac:dyDescent="0.25">
      <c r="A9" s="1" t="s">
        <v>4</v>
      </c>
      <c r="B9" s="10">
        <v>22</v>
      </c>
    </row>
    <row r="10" spans="1:13" x14ac:dyDescent="0.25">
      <c r="B10" s="34"/>
    </row>
    <row r="11" spans="1:13" x14ac:dyDescent="0.25">
      <c r="A11" s="2" t="s">
        <v>59</v>
      </c>
      <c r="B11" s="10"/>
    </row>
    <row r="12" spans="1:13" x14ac:dyDescent="0.25">
      <c r="A12" s="20" t="s">
        <v>129</v>
      </c>
      <c r="B12" s="21">
        <v>2025</v>
      </c>
      <c r="C12" s="22">
        <v>2026</v>
      </c>
      <c r="D12" s="21">
        <v>2027</v>
      </c>
      <c r="E12" s="22">
        <v>2028</v>
      </c>
      <c r="F12" s="21">
        <v>2029</v>
      </c>
      <c r="G12" s="22">
        <v>2030</v>
      </c>
      <c r="H12" s="21">
        <v>2031</v>
      </c>
      <c r="I12" s="22">
        <v>2032</v>
      </c>
      <c r="J12" s="21">
        <v>2033</v>
      </c>
      <c r="K12" s="22">
        <v>2034</v>
      </c>
      <c r="L12" s="21">
        <v>2035</v>
      </c>
    </row>
    <row r="13" spans="1:13" ht="14.4" thickBot="1" x14ac:dyDescent="0.3">
      <c r="A13" s="14" t="s">
        <v>63</v>
      </c>
      <c r="B13" s="15">
        <v>0</v>
      </c>
      <c r="C13" s="5">
        <v>1</v>
      </c>
      <c r="D13" s="15">
        <v>2</v>
      </c>
      <c r="E13" s="5">
        <v>3</v>
      </c>
      <c r="F13" s="15">
        <v>4</v>
      </c>
      <c r="G13" s="5">
        <v>5</v>
      </c>
      <c r="H13" s="15">
        <v>6</v>
      </c>
      <c r="I13" s="5">
        <v>7</v>
      </c>
      <c r="J13" s="15">
        <v>8</v>
      </c>
      <c r="K13" s="5">
        <v>9</v>
      </c>
      <c r="L13" s="15">
        <v>10</v>
      </c>
    </row>
    <row r="14" spans="1:13" ht="14.4" thickTop="1" x14ac:dyDescent="0.25">
      <c r="A14" s="2" t="s">
        <v>60</v>
      </c>
      <c r="B14" s="10"/>
    </row>
    <row r="15" spans="1:13" x14ac:dyDescent="0.25">
      <c r="A15" s="1" t="s">
        <v>61</v>
      </c>
      <c r="B15" s="38">
        <v>0.06</v>
      </c>
    </row>
    <row r="16" spans="1:13" x14ac:dyDescent="0.25">
      <c r="A16" s="1" t="s">
        <v>62</v>
      </c>
      <c r="B16" s="38">
        <v>0.04</v>
      </c>
    </row>
    <row r="17" spans="1:5" x14ac:dyDescent="0.25">
      <c r="A17" s="1" t="s">
        <v>70</v>
      </c>
      <c r="B17" s="1">
        <v>26</v>
      </c>
    </row>
    <row r="19" spans="1:5" s="2" customFormat="1" x14ac:dyDescent="0.25">
      <c r="A19" s="2" t="s">
        <v>10</v>
      </c>
      <c r="E19" s="1"/>
    </row>
    <row r="20" spans="1:5" ht="14.4" thickBot="1" x14ac:dyDescent="0.3">
      <c r="A20" s="5" t="s">
        <v>5</v>
      </c>
      <c r="B20" s="6" t="s">
        <v>11</v>
      </c>
    </row>
    <row r="21" spans="1:5" ht="14.4" thickTop="1" x14ac:dyDescent="0.25">
      <c r="A21" s="1" t="s">
        <v>200</v>
      </c>
      <c r="B21" s="1">
        <v>25</v>
      </c>
    </row>
    <row r="22" spans="1:5" x14ac:dyDescent="0.25">
      <c r="A22" s="1" t="s">
        <v>7</v>
      </c>
      <c r="B22" s="1">
        <v>10</v>
      </c>
    </row>
    <row r="23" spans="1:5" x14ac:dyDescent="0.25">
      <c r="A23" s="1" t="s">
        <v>8</v>
      </c>
      <c r="B23" s="31">
        <v>5</v>
      </c>
    </row>
    <row r="24" spans="1:5" s="3" customFormat="1" x14ac:dyDescent="0.25">
      <c r="A24" s="3" t="s">
        <v>9</v>
      </c>
      <c r="B24" s="2">
        <f>SUM(B21:B23)</f>
        <v>40</v>
      </c>
    </row>
    <row r="26" spans="1:5" x14ac:dyDescent="0.25">
      <c r="A26" s="1" t="s">
        <v>12</v>
      </c>
      <c r="B26" s="34">
        <v>10</v>
      </c>
    </row>
    <row r="27" spans="1:5" x14ac:dyDescent="0.25">
      <c r="A27" s="1" t="s">
        <v>131</v>
      </c>
      <c r="B27" s="11"/>
    </row>
    <row r="28" spans="1:5" x14ac:dyDescent="0.25">
      <c r="A28" s="1" t="s">
        <v>64</v>
      </c>
      <c r="B28" s="11">
        <v>0.3</v>
      </c>
    </row>
    <row r="29" spans="1:5" x14ac:dyDescent="0.25">
      <c r="B29" s="7"/>
    </row>
    <row r="30" spans="1:5" x14ac:dyDescent="0.25">
      <c r="A30" s="2" t="s">
        <v>65</v>
      </c>
      <c r="B30" s="7"/>
    </row>
    <row r="31" spans="1:5" x14ac:dyDescent="0.25">
      <c r="A31" s="1" t="s">
        <v>66</v>
      </c>
      <c r="B31" s="1">
        <v>10</v>
      </c>
    </row>
    <row r="32" spans="1:5" x14ac:dyDescent="0.25">
      <c r="A32" s="3" t="s">
        <v>77</v>
      </c>
    </row>
    <row r="33" spans="1:13" x14ac:dyDescent="0.25">
      <c r="A33" s="1" t="s">
        <v>79</v>
      </c>
      <c r="B33" s="1">
        <v>1</v>
      </c>
    </row>
    <row r="34" spans="1:13" x14ac:dyDescent="0.25">
      <c r="A34" s="1" t="s">
        <v>78</v>
      </c>
      <c r="B34" s="1">
        <v>9</v>
      </c>
    </row>
    <row r="36" spans="1:13" x14ac:dyDescent="0.25">
      <c r="A36" s="2" t="s">
        <v>13</v>
      </c>
      <c r="F36" s="9"/>
    </row>
    <row r="37" spans="1:13" x14ac:dyDescent="0.25">
      <c r="A37" s="1" t="s">
        <v>101</v>
      </c>
      <c r="B37" s="10">
        <v>15</v>
      </c>
      <c r="D37" s="8"/>
      <c r="E37" s="9"/>
      <c r="F37" s="9"/>
      <c r="G37" s="8"/>
      <c r="H37" s="9"/>
      <c r="I37" s="9"/>
      <c r="J37" s="9"/>
      <c r="K37" s="9"/>
      <c r="L37" s="9"/>
      <c r="M37" s="9"/>
    </row>
    <row r="38" spans="1:13" x14ac:dyDescent="0.25">
      <c r="A38" s="1" t="s">
        <v>102</v>
      </c>
      <c r="B38" s="11">
        <v>0.08</v>
      </c>
      <c r="C38" s="8"/>
      <c r="D38" s="9"/>
      <c r="E38" s="8"/>
      <c r="F38" s="8"/>
      <c r="G38" s="8"/>
      <c r="H38" s="8"/>
      <c r="I38" s="8"/>
    </row>
    <row r="39" spans="1:13" x14ac:dyDescent="0.25">
      <c r="A39" s="1" t="s">
        <v>103</v>
      </c>
      <c r="B39" s="11">
        <v>0.05</v>
      </c>
      <c r="D39" s="9"/>
      <c r="E39" s="8"/>
      <c r="F39" s="8"/>
      <c r="G39" s="8"/>
      <c r="H39" s="8"/>
      <c r="I39" s="8"/>
    </row>
    <row r="40" spans="1:13" x14ac:dyDescent="0.25">
      <c r="A40" s="1" t="s">
        <v>87</v>
      </c>
      <c r="B40" s="116">
        <v>5</v>
      </c>
      <c r="D40" s="9"/>
      <c r="E40" s="8"/>
      <c r="F40" s="8"/>
      <c r="G40" s="8"/>
      <c r="H40" s="8"/>
      <c r="I40" s="8"/>
      <c r="J40" s="9"/>
    </row>
    <row r="41" spans="1:13" x14ac:dyDescent="0.25">
      <c r="A41" s="1" t="s">
        <v>14</v>
      </c>
      <c r="B41" s="11">
        <v>0.06</v>
      </c>
      <c r="D41" s="9"/>
      <c r="E41" s="8"/>
      <c r="F41" s="8"/>
      <c r="G41" s="8"/>
      <c r="H41" s="8"/>
      <c r="I41" s="8"/>
    </row>
    <row r="42" spans="1:13" x14ac:dyDescent="0.25">
      <c r="D42" s="9"/>
      <c r="E42" s="8"/>
      <c r="F42" s="8"/>
      <c r="G42" s="8"/>
      <c r="H42" s="8"/>
      <c r="I42" s="8"/>
      <c r="J42" s="9"/>
    </row>
    <row r="43" spans="1:13" x14ac:dyDescent="0.25">
      <c r="A43" s="2" t="s">
        <v>18</v>
      </c>
      <c r="D43" s="9"/>
      <c r="E43" s="8"/>
      <c r="F43" s="8"/>
      <c r="G43" s="8"/>
      <c r="H43" s="8"/>
      <c r="I43" s="8"/>
    </row>
    <row r="44" spans="1:13" ht="14.4" thickBot="1" x14ac:dyDescent="0.3">
      <c r="A44" s="5" t="s">
        <v>5</v>
      </c>
      <c r="B44" s="5" t="s">
        <v>19</v>
      </c>
    </row>
    <row r="45" spans="1:13" ht="14.4" thickTop="1" x14ac:dyDescent="0.25">
      <c r="A45" s="1" t="s">
        <v>15</v>
      </c>
      <c r="B45" s="11">
        <v>0.55000000000000004</v>
      </c>
    </row>
    <row r="46" spans="1:13" x14ac:dyDescent="0.25">
      <c r="A46" s="1" t="s">
        <v>16</v>
      </c>
      <c r="B46" s="11">
        <v>0.1</v>
      </c>
    </row>
    <row r="47" spans="1:13" x14ac:dyDescent="0.25">
      <c r="A47" s="1" t="s">
        <v>20</v>
      </c>
      <c r="B47" s="11">
        <v>0.05</v>
      </c>
    </row>
    <row r="48" spans="1:13" x14ac:dyDescent="0.25">
      <c r="A48" s="1" t="s">
        <v>17</v>
      </c>
      <c r="B48" s="11">
        <v>7.0000000000000007E-2</v>
      </c>
    </row>
    <row r="49" spans="1:2" x14ac:dyDescent="0.25">
      <c r="B49" s="7"/>
    </row>
    <row r="50" spans="1:2" x14ac:dyDescent="0.25">
      <c r="A50" s="2" t="s">
        <v>21</v>
      </c>
      <c r="B50" s="7"/>
    </row>
    <row r="51" spans="1:2" ht="14.4" thickBot="1" x14ac:dyDescent="0.3">
      <c r="A51" s="5" t="s">
        <v>5</v>
      </c>
      <c r="B51" s="5" t="s">
        <v>19</v>
      </c>
    </row>
    <row r="52" spans="1:2" ht="14.4" thickTop="1" x14ac:dyDescent="0.25">
      <c r="A52" s="1" t="s">
        <v>33</v>
      </c>
      <c r="B52" s="11">
        <v>0.03</v>
      </c>
    </row>
    <row r="53" spans="1:2" x14ac:dyDescent="0.25">
      <c r="A53" s="1" t="s">
        <v>22</v>
      </c>
      <c r="B53" s="11">
        <v>0.2</v>
      </c>
    </row>
    <row r="54" spans="1:2" x14ac:dyDescent="0.25">
      <c r="A54" s="1" t="s">
        <v>23</v>
      </c>
      <c r="B54" s="11">
        <v>0.1</v>
      </c>
    </row>
    <row r="55" spans="1:2" x14ac:dyDescent="0.25">
      <c r="A55" s="1" t="s">
        <v>24</v>
      </c>
      <c r="B55" s="11">
        <v>0.2</v>
      </c>
    </row>
    <row r="56" spans="1:2" x14ac:dyDescent="0.25">
      <c r="B56" s="7"/>
    </row>
    <row r="57" spans="1:2" x14ac:dyDescent="0.25">
      <c r="A57" s="2" t="s">
        <v>25</v>
      </c>
      <c r="B57" s="7"/>
    </row>
    <row r="58" spans="1:2" x14ac:dyDescent="0.25">
      <c r="A58" s="1" t="s">
        <v>26</v>
      </c>
      <c r="B58" s="11">
        <v>0.5</v>
      </c>
    </row>
    <row r="59" spans="1:2" x14ac:dyDescent="0.25">
      <c r="A59" s="1" t="s">
        <v>27</v>
      </c>
      <c r="B59" s="11">
        <v>0.1</v>
      </c>
    </row>
    <row r="60" spans="1:2" x14ac:dyDescent="0.25">
      <c r="A60" s="1" t="s">
        <v>28</v>
      </c>
      <c r="B60" s="32">
        <v>5</v>
      </c>
    </row>
    <row r="61" spans="1:2" x14ac:dyDescent="0.25">
      <c r="A61" s="1" t="s">
        <v>29</v>
      </c>
      <c r="B61" s="7"/>
    </row>
    <row r="62" spans="1:2" x14ac:dyDescent="0.25">
      <c r="B62" s="7"/>
    </row>
    <row r="63" spans="1:2" x14ac:dyDescent="0.25">
      <c r="A63" s="2" t="s">
        <v>34</v>
      </c>
      <c r="B63" s="7"/>
    </row>
    <row r="64" spans="1:2" x14ac:dyDescent="0.25">
      <c r="A64" s="1" t="s">
        <v>31</v>
      </c>
      <c r="B64" s="7">
        <v>0.15</v>
      </c>
    </row>
    <row r="65" spans="1:12" x14ac:dyDescent="0.25">
      <c r="A65" s="1" t="s">
        <v>32</v>
      </c>
      <c r="B65" s="13">
        <f>B58*B59+(1-B58)*B64</f>
        <v>0.125</v>
      </c>
    </row>
    <row r="66" spans="1:12" x14ac:dyDescent="0.25">
      <c r="B66" s="12"/>
    </row>
    <row r="67" spans="1:12" x14ac:dyDescent="0.25">
      <c r="A67" s="1" t="s">
        <v>30</v>
      </c>
      <c r="B67" s="7">
        <v>0.2</v>
      </c>
    </row>
    <row r="69" spans="1:12" s="2" customFormat="1" x14ac:dyDescent="0.25">
      <c r="A69" s="17" t="s">
        <v>67</v>
      </c>
      <c r="B69" s="16"/>
      <c r="C69" s="16"/>
      <c r="D69" s="16"/>
      <c r="E69" s="16"/>
      <c r="F69" s="16"/>
      <c r="G69" s="16"/>
      <c r="H69" s="16"/>
      <c r="I69" s="16"/>
      <c r="J69" s="16"/>
      <c r="K69" s="16"/>
      <c r="L69" s="16"/>
    </row>
    <row r="71" spans="1:12" x14ac:dyDescent="0.25">
      <c r="A71" s="2" t="s">
        <v>68</v>
      </c>
    </row>
    <row r="72" spans="1:12" ht="14.4" thickBot="1" x14ac:dyDescent="0.3">
      <c r="A72" s="5" t="s">
        <v>69</v>
      </c>
      <c r="B72" s="5">
        <v>0</v>
      </c>
      <c r="C72" s="5">
        <v>1</v>
      </c>
      <c r="D72" s="5">
        <v>2</v>
      </c>
      <c r="E72" s="5">
        <v>3</v>
      </c>
      <c r="F72" s="5">
        <v>4</v>
      </c>
      <c r="G72" s="5">
        <v>5</v>
      </c>
      <c r="H72" s="5">
        <v>6</v>
      </c>
      <c r="I72" s="5">
        <v>7</v>
      </c>
      <c r="J72" s="5">
        <v>8</v>
      </c>
      <c r="K72" s="5">
        <v>9</v>
      </c>
      <c r="L72" s="5">
        <v>10</v>
      </c>
    </row>
    <row r="73" spans="1:12" ht="14.4" thickTop="1" x14ac:dyDescent="0.25">
      <c r="A73" s="1" t="s">
        <v>71</v>
      </c>
      <c r="B73" s="18">
        <f>(1+$B$15)^B72</f>
        <v>1</v>
      </c>
      <c r="C73" s="18">
        <f>(1+$B$15)^C72</f>
        <v>1.06</v>
      </c>
      <c r="D73" s="18">
        <f t="shared" ref="D73:L73" si="0">(1+$B$15)^D72</f>
        <v>1.1236000000000002</v>
      </c>
      <c r="E73" s="18">
        <f t="shared" si="0"/>
        <v>1.1910160000000003</v>
      </c>
      <c r="F73" s="18">
        <f t="shared" si="0"/>
        <v>1.2624769600000003</v>
      </c>
      <c r="G73" s="18">
        <f t="shared" si="0"/>
        <v>1.3382255776000005</v>
      </c>
      <c r="H73" s="18">
        <f t="shared" si="0"/>
        <v>1.4185191122560006</v>
      </c>
      <c r="I73" s="18">
        <f t="shared" si="0"/>
        <v>1.5036302589913608</v>
      </c>
      <c r="J73" s="18">
        <f t="shared" si="0"/>
        <v>1.5938480745308423</v>
      </c>
      <c r="K73" s="18">
        <f t="shared" si="0"/>
        <v>1.6894789590026928</v>
      </c>
      <c r="L73" s="18">
        <f t="shared" si="0"/>
        <v>1.7908476965428546</v>
      </c>
    </row>
    <row r="74" spans="1:12" x14ac:dyDescent="0.25">
      <c r="A74" s="1" t="s">
        <v>72</v>
      </c>
      <c r="B74" s="18">
        <f>(1+$B$16)^B72</f>
        <v>1</v>
      </c>
      <c r="C74" s="18">
        <f>(1+$B$16)^C72</f>
        <v>1.04</v>
      </c>
      <c r="D74" s="18">
        <f t="shared" ref="D74:K74" si="1">(1+$B$16)^D72</f>
        <v>1.0816000000000001</v>
      </c>
      <c r="E74" s="18">
        <f t="shared" si="1"/>
        <v>1.1248640000000001</v>
      </c>
      <c r="F74" s="18">
        <f t="shared" si="1"/>
        <v>1.1698585600000002</v>
      </c>
      <c r="G74" s="18">
        <f t="shared" si="1"/>
        <v>1.2166529024000003</v>
      </c>
      <c r="H74" s="18">
        <f t="shared" si="1"/>
        <v>1.2653190184960004</v>
      </c>
      <c r="I74" s="18">
        <f t="shared" si="1"/>
        <v>1.3159317792358403</v>
      </c>
      <c r="J74" s="18">
        <f t="shared" si="1"/>
        <v>1.3685690504052741</v>
      </c>
      <c r="K74" s="18">
        <f t="shared" si="1"/>
        <v>1.4233118124214852</v>
      </c>
      <c r="L74" s="18">
        <f t="shared" ref="L74" si="2">(1+$B$16)^L72</f>
        <v>1.4802442849183446</v>
      </c>
    </row>
    <row r="75" spans="1:12" x14ac:dyDescent="0.25">
      <c r="A75" s="1" t="s">
        <v>73</v>
      </c>
      <c r="B75" s="18">
        <f>B73/B74</f>
        <v>1</v>
      </c>
      <c r="C75" s="18">
        <f>C73/C74</f>
        <v>1.0192307692307692</v>
      </c>
      <c r="D75" s="18">
        <f t="shared" ref="D75:L75" si="3">D73/D74</f>
        <v>1.0388313609467457</v>
      </c>
      <c r="E75" s="18">
        <f t="shared" si="3"/>
        <v>1.0588088871187986</v>
      </c>
      <c r="F75" s="18">
        <f t="shared" si="3"/>
        <v>1.0791705964864677</v>
      </c>
      <c r="G75" s="18">
        <f t="shared" si="3"/>
        <v>1.0999238771881306</v>
      </c>
      <c r="H75" s="18">
        <f t="shared" si="3"/>
        <v>1.1210762594417485</v>
      </c>
      <c r="I75" s="18">
        <f t="shared" si="3"/>
        <v>1.142635418277167</v>
      </c>
      <c r="J75" s="18">
        <f t="shared" si="3"/>
        <v>1.1646091763209583</v>
      </c>
      <c r="K75" s="18">
        <f t="shared" si="3"/>
        <v>1.1870055066348228</v>
      </c>
      <c r="L75" s="18">
        <f t="shared" si="3"/>
        <v>1.2098325356085695</v>
      </c>
    </row>
    <row r="76" spans="1:12" x14ac:dyDescent="0.25">
      <c r="A76" s="1" t="s">
        <v>74</v>
      </c>
      <c r="B76" s="77">
        <f>$B$17*B75</f>
        <v>26</v>
      </c>
      <c r="C76" s="77">
        <f>$B$17*C75</f>
        <v>26.5</v>
      </c>
      <c r="D76" s="77">
        <f t="shared" ref="D76:L76" si="4">$B$17*D75</f>
        <v>27.009615384615387</v>
      </c>
      <c r="E76" s="77">
        <f t="shared" si="4"/>
        <v>27.529031065088763</v>
      </c>
      <c r="F76" s="77">
        <f t="shared" si="4"/>
        <v>28.058435508648159</v>
      </c>
      <c r="G76" s="77">
        <f t="shared" si="4"/>
        <v>28.598020806891395</v>
      </c>
      <c r="H76" s="77">
        <f t="shared" si="4"/>
        <v>29.147982745485461</v>
      </c>
      <c r="I76" s="77">
        <f t="shared" si="4"/>
        <v>29.708520875206339</v>
      </c>
      <c r="J76" s="77">
        <f t="shared" si="4"/>
        <v>30.279838584344915</v>
      </c>
      <c r="K76" s="77">
        <f t="shared" si="4"/>
        <v>30.862143172505395</v>
      </c>
      <c r="L76" s="77">
        <f t="shared" si="4"/>
        <v>31.455645925822807</v>
      </c>
    </row>
    <row r="78" spans="1:12" x14ac:dyDescent="0.25">
      <c r="A78" s="2" t="s">
        <v>75</v>
      </c>
      <c r="B78" s="4" t="s">
        <v>76</v>
      </c>
    </row>
    <row r="79" spans="1:12" ht="14.4" thickBot="1" x14ac:dyDescent="0.3">
      <c r="A79" s="5" t="s">
        <v>69</v>
      </c>
      <c r="B79" s="5">
        <v>0</v>
      </c>
    </row>
    <row r="80" spans="1:12" ht="14.4" thickTop="1" x14ac:dyDescent="0.25">
      <c r="A80" s="1" t="s">
        <v>35</v>
      </c>
      <c r="B80" s="1">
        <f>B24</f>
        <v>40</v>
      </c>
    </row>
    <row r="82" spans="1:12" x14ac:dyDescent="0.25">
      <c r="A82" s="2" t="s">
        <v>80</v>
      </c>
      <c r="B82" s="4" t="s">
        <v>76</v>
      </c>
    </row>
    <row r="83" spans="1:12" ht="14.4" thickBot="1" x14ac:dyDescent="0.3">
      <c r="A83" s="5" t="s">
        <v>69</v>
      </c>
      <c r="B83" s="5">
        <v>0</v>
      </c>
      <c r="C83" s="5">
        <v>1</v>
      </c>
      <c r="D83" s="5">
        <v>2</v>
      </c>
      <c r="E83" s="5">
        <v>3</v>
      </c>
      <c r="F83" s="5">
        <v>4</v>
      </c>
      <c r="G83" s="5">
        <v>5</v>
      </c>
      <c r="H83" s="5">
        <v>6</v>
      </c>
      <c r="I83" s="5">
        <v>7</v>
      </c>
      <c r="J83" s="5">
        <v>8</v>
      </c>
      <c r="K83" s="5">
        <v>9</v>
      </c>
      <c r="L83" s="5">
        <v>10</v>
      </c>
    </row>
    <row r="84" spans="1:12" ht="14.4" thickTop="1" x14ac:dyDescent="0.25">
      <c r="A84" s="1" t="s">
        <v>42</v>
      </c>
      <c r="C84" s="8">
        <f>B87</f>
        <v>40</v>
      </c>
      <c r="D84" s="8">
        <f>C87</f>
        <v>36</v>
      </c>
      <c r="E84" s="8">
        <f t="shared" ref="E84:L84" si="5">D87</f>
        <v>32</v>
      </c>
      <c r="F84" s="8">
        <f t="shared" si="5"/>
        <v>28</v>
      </c>
      <c r="G84" s="8">
        <f t="shared" si="5"/>
        <v>24</v>
      </c>
      <c r="H84" s="8">
        <f t="shared" si="5"/>
        <v>20</v>
      </c>
      <c r="I84" s="8">
        <f t="shared" si="5"/>
        <v>16</v>
      </c>
      <c r="J84" s="8">
        <f t="shared" si="5"/>
        <v>12</v>
      </c>
      <c r="K84" s="8">
        <f t="shared" si="5"/>
        <v>8</v>
      </c>
      <c r="L84" s="8">
        <f t="shared" si="5"/>
        <v>4</v>
      </c>
    </row>
    <row r="85" spans="1:12" x14ac:dyDescent="0.25">
      <c r="A85" s="1" t="s">
        <v>43</v>
      </c>
      <c r="C85" s="8">
        <f>C84/B26</f>
        <v>4</v>
      </c>
      <c r="D85" s="8">
        <f>C85</f>
        <v>4</v>
      </c>
      <c r="E85" s="8">
        <f t="shared" ref="E85:L85" si="6">D85</f>
        <v>4</v>
      </c>
      <c r="F85" s="8">
        <f t="shared" si="6"/>
        <v>4</v>
      </c>
      <c r="G85" s="8">
        <f t="shared" si="6"/>
        <v>4</v>
      </c>
      <c r="H85" s="8">
        <f t="shared" si="6"/>
        <v>4</v>
      </c>
      <c r="I85" s="8">
        <f t="shared" si="6"/>
        <v>4</v>
      </c>
      <c r="J85" s="8">
        <f t="shared" si="6"/>
        <v>4</v>
      </c>
      <c r="K85" s="8">
        <f t="shared" si="6"/>
        <v>4</v>
      </c>
      <c r="L85" s="8">
        <f t="shared" si="6"/>
        <v>4</v>
      </c>
    </row>
    <row r="86" spans="1:12" x14ac:dyDescent="0.25">
      <c r="A86" s="1" t="s">
        <v>44</v>
      </c>
      <c r="C86" s="8">
        <f>C85+B86</f>
        <v>4</v>
      </c>
      <c r="D86" s="8">
        <f>D85+C86</f>
        <v>8</v>
      </c>
      <c r="E86" s="8">
        <f t="shared" ref="E86:L86" si="7">E85+D86</f>
        <v>12</v>
      </c>
      <c r="F86" s="8">
        <f t="shared" si="7"/>
        <v>16</v>
      </c>
      <c r="G86" s="8">
        <f t="shared" si="7"/>
        <v>20</v>
      </c>
      <c r="H86" s="8">
        <f t="shared" si="7"/>
        <v>24</v>
      </c>
      <c r="I86" s="8">
        <f t="shared" si="7"/>
        <v>28</v>
      </c>
      <c r="J86" s="8">
        <f t="shared" si="7"/>
        <v>32</v>
      </c>
      <c r="K86" s="8">
        <f t="shared" si="7"/>
        <v>36</v>
      </c>
      <c r="L86" s="8">
        <f t="shared" si="7"/>
        <v>40</v>
      </c>
    </row>
    <row r="87" spans="1:12" x14ac:dyDescent="0.25">
      <c r="A87" s="1" t="s">
        <v>45</v>
      </c>
      <c r="B87" s="8">
        <f>B80</f>
        <v>40</v>
      </c>
      <c r="C87" s="8">
        <f>C84-C85</f>
        <v>36</v>
      </c>
      <c r="D87" s="8">
        <f>D84-D85</f>
        <v>32</v>
      </c>
      <c r="E87" s="8">
        <f t="shared" ref="E87:L87" si="8">E84-E85</f>
        <v>28</v>
      </c>
      <c r="F87" s="8">
        <f t="shared" si="8"/>
        <v>24</v>
      </c>
      <c r="G87" s="8">
        <f t="shared" si="8"/>
        <v>20</v>
      </c>
      <c r="H87" s="8">
        <f t="shared" si="8"/>
        <v>16</v>
      </c>
      <c r="I87" s="8">
        <f t="shared" si="8"/>
        <v>12</v>
      </c>
      <c r="J87" s="8">
        <f t="shared" si="8"/>
        <v>8</v>
      </c>
      <c r="K87" s="8">
        <f t="shared" si="8"/>
        <v>4</v>
      </c>
      <c r="L87" s="8">
        <f t="shared" si="8"/>
        <v>0</v>
      </c>
    </row>
    <row r="89" spans="1:12" x14ac:dyDescent="0.25">
      <c r="A89" s="2" t="s">
        <v>81</v>
      </c>
      <c r="B89" s="4" t="s">
        <v>76</v>
      </c>
    </row>
    <row r="90" spans="1:12" ht="14.4" thickBot="1" x14ac:dyDescent="0.3">
      <c r="A90" s="5" t="s">
        <v>69</v>
      </c>
      <c r="B90" s="5">
        <v>0</v>
      </c>
      <c r="C90" s="5">
        <v>1</v>
      </c>
      <c r="D90" s="5">
        <v>2</v>
      </c>
      <c r="E90" s="5">
        <v>3</v>
      </c>
      <c r="F90" s="5">
        <v>4</v>
      </c>
      <c r="G90" s="5">
        <v>5</v>
      </c>
      <c r="H90" s="5">
        <v>6</v>
      </c>
      <c r="I90" s="5">
        <v>7</v>
      </c>
      <c r="J90" s="5">
        <v>8</v>
      </c>
      <c r="K90" s="5">
        <v>9</v>
      </c>
      <c r="L90" s="5">
        <v>10</v>
      </c>
    </row>
    <row r="91" spans="1:12" ht="14.4" thickTop="1" x14ac:dyDescent="0.25">
      <c r="A91" s="1" t="s">
        <v>36</v>
      </c>
      <c r="B91" s="8"/>
      <c r="C91" s="8">
        <f>B96</f>
        <v>20</v>
      </c>
      <c r="D91" s="8">
        <f>C96</f>
        <v>16.724050384105091</v>
      </c>
      <c r="E91" s="8">
        <f t="shared" ref="E91:G91" si="9">D96</f>
        <v>13.120505806620692</v>
      </c>
      <c r="F91" s="8">
        <f t="shared" si="9"/>
        <v>9.1566067713878532</v>
      </c>
      <c r="G91" s="8">
        <f t="shared" si="9"/>
        <v>4.7963178326317299</v>
      </c>
      <c r="H91" s="8"/>
      <c r="I91" s="8"/>
      <c r="J91" s="8"/>
      <c r="K91" s="8"/>
      <c r="L91" s="8"/>
    </row>
    <row r="92" spans="1:12" x14ac:dyDescent="0.25">
      <c r="A92" s="1" t="s">
        <v>82</v>
      </c>
      <c r="B92" s="8"/>
      <c r="C92" s="8">
        <f>C91*$B$59</f>
        <v>2</v>
      </c>
      <c r="D92" s="8">
        <f>D91*$B$59</f>
        <v>1.6724050384105091</v>
      </c>
      <c r="E92" s="8">
        <f t="shared" ref="E92:G92" si="10">E91*$B$59</f>
        <v>1.3120505806620693</v>
      </c>
      <c r="F92" s="8">
        <f t="shared" si="10"/>
        <v>0.91566067713878541</v>
      </c>
      <c r="G92" s="8">
        <f t="shared" si="10"/>
        <v>0.47963178326317302</v>
      </c>
      <c r="H92" s="8"/>
      <c r="I92" s="8"/>
      <c r="J92" s="8"/>
      <c r="K92" s="8"/>
      <c r="L92" s="8"/>
    </row>
    <row r="93" spans="1:12" x14ac:dyDescent="0.25">
      <c r="A93" s="1" t="s">
        <v>39</v>
      </c>
      <c r="B93" s="8"/>
      <c r="C93" s="8">
        <f>-PMT(B59,B60,B96)</f>
        <v>5.2759496158949082</v>
      </c>
      <c r="D93" s="8">
        <f>C93</f>
        <v>5.2759496158949082</v>
      </c>
      <c r="E93" s="8">
        <f t="shared" ref="E93:G93" si="11">D93</f>
        <v>5.2759496158949082</v>
      </c>
      <c r="F93" s="8">
        <f t="shared" si="11"/>
        <v>5.2759496158949082</v>
      </c>
      <c r="G93" s="8">
        <f t="shared" si="11"/>
        <v>5.2759496158949082</v>
      </c>
      <c r="H93" s="8"/>
      <c r="I93" s="8"/>
      <c r="J93" s="8"/>
      <c r="K93" s="8"/>
      <c r="L93" s="8"/>
    </row>
    <row r="94" spans="1:12" x14ac:dyDescent="0.25">
      <c r="A94" s="1" t="s">
        <v>40</v>
      </c>
      <c r="B94" s="8"/>
      <c r="C94" s="8">
        <f>C93-C95</f>
        <v>3.2759496158949082</v>
      </c>
      <c r="D94" s="8">
        <f>D93-D95</f>
        <v>3.6035445774843993</v>
      </c>
      <c r="E94" s="8">
        <f t="shared" ref="E94:G94" si="12">E93-E95</f>
        <v>3.9638990352328389</v>
      </c>
      <c r="F94" s="8">
        <f t="shared" si="12"/>
        <v>4.3602889387561223</v>
      </c>
      <c r="G94" s="8">
        <f t="shared" si="12"/>
        <v>4.7963178326317353</v>
      </c>
      <c r="H94" s="8"/>
      <c r="I94" s="8"/>
      <c r="J94" s="8"/>
      <c r="K94" s="8"/>
      <c r="L94" s="8"/>
    </row>
    <row r="95" spans="1:12" x14ac:dyDescent="0.25">
      <c r="A95" s="1" t="s">
        <v>83</v>
      </c>
      <c r="B95" s="8"/>
      <c r="C95" s="8">
        <f>C92</f>
        <v>2</v>
      </c>
      <c r="D95" s="8">
        <f>D92</f>
        <v>1.6724050384105091</v>
      </c>
      <c r="E95" s="8">
        <f t="shared" ref="E95:G95" si="13">E92</f>
        <v>1.3120505806620693</v>
      </c>
      <c r="F95" s="8">
        <f t="shared" si="13"/>
        <v>0.91566067713878541</v>
      </c>
      <c r="G95" s="8">
        <f t="shared" si="13"/>
        <v>0.47963178326317302</v>
      </c>
      <c r="H95" s="8"/>
      <c r="I95" s="8"/>
      <c r="J95" s="8"/>
      <c r="K95" s="8"/>
      <c r="L95" s="8"/>
    </row>
    <row r="96" spans="1:12" x14ac:dyDescent="0.25">
      <c r="A96" s="1" t="s">
        <v>37</v>
      </c>
      <c r="B96" s="8">
        <f>B24*B58</f>
        <v>20</v>
      </c>
      <c r="C96" s="8">
        <f>C91+C92-C93</f>
        <v>16.724050384105091</v>
      </c>
      <c r="D96" s="8">
        <f>D91+D92-D93</f>
        <v>13.120505806620692</v>
      </c>
      <c r="E96" s="8">
        <f t="shared" ref="E96:G96" si="14">E91+E92-E93</f>
        <v>9.1566067713878532</v>
      </c>
      <c r="F96" s="8">
        <f t="shared" si="14"/>
        <v>4.7963178326317299</v>
      </c>
      <c r="G96" s="8">
        <f t="shared" si="14"/>
        <v>0</v>
      </c>
      <c r="H96" s="8"/>
      <c r="I96" s="8"/>
      <c r="J96" s="8"/>
      <c r="K96" s="8"/>
      <c r="L96" s="8"/>
    </row>
    <row r="97" spans="1:12" x14ac:dyDescent="0.25">
      <c r="A97" s="1" t="s">
        <v>84</v>
      </c>
      <c r="B97" s="8">
        <f>B96</f>
        <v>20</v>
      </c>
      <c r="C97" s="8">
        <f>-C93</f>
        <v>-5.2759496158949082</v>
      </c>
      <c r="D97" s="8">
        <f t="shared" ref="D97:G97" si="15">-D93</f>
        <v>-5.2759496158949082</v>
      </c>
      <c r="E97" s="8">
        <f t="shared" si="15"/>
        <v>-5.2759496158949082</v>
      </c>
      <c r="F97" s="8">
        <f t="shared" si="15"/>
        <v>-5.2759496158949082</v>
      </c>
      <c r="G97" s="8">
        <f t="shared" si="15"/>
        <v>-5.2759496158949082</v>
      </c>
      <c r="H97" s="8"/>
      <c r="I97" s="8"/>
      <c r="J97" s="8"/>
      <c r="K97" s="8"/>
      <c r="L97" s="8"/>
    </row>
    <row r="98" spans="1:12" x14ac:dyDescent="0.25">
      <c r="A98" s="1" t="s">
        <v>38</v>
      </c>
      <c r="B98" s="38">
        <f>IRR(B97:G97)</f>
        <v>0.10000000000000009</v>
      </c>
    </row>
    <row r="100" spans="1:12" x14ac:dyDescent="0.25">
      <c r="A100" s="2" t="s">
        <v>13</v>
      </c>
      <c r="B100" s="4" t="s">
        <v>76</v>
      </c>
    </row>
    <row r="101" spans="1:12" ht="14.4" thickBot="1" x14ac:dyDescent="0.3">
      <c r="A101" s="5" t="s">
        <v>69</v>
      </c>
      <c r="B101" s="5">
        <v>0</v>
      </c>
      <c r="C101" s="5">
        <v>1</v>
      </c>
      <c r="D101" s="5">
        <v>2</v>
      </c>
      <c r="E101" s="5">
        <v>3</v>
      </c>
      <c r="F101" s="5">
        <v>4</v>
      </c>
      <c r="G101" s="5">
        <v>5</v>
      </c>
      <c r="H101" s="5">
        <v>6</v>
      </c>
      <c r="I101" s="5">
        <v>7</v>
      </c>
      <c r="J101" s="5">
        <v>8</v>
      </c>
      <c r="K101" s="5">
        <v>9</v>
      </c>
      <c r="L101" s="5">
        <v>10</v>
      </c>
    </row>
    <row r="102" spans="1:12" ht="14.4" thickTop="1" x14ac:dyDescent="0.25">
      <c r="A102" s="1" t="s">
        <v>85</v>
      </c>
      <c r="B102" s="25"/>
      <c r="C102" s="25">
        <f>B37</f>
        <v>15</v>
      </c>
      <c r="D102" s="25">
        <f>C102*(1+$B$38)</f>
        <v>16.200000000000003</v>
      </c>
      <c r="E102" s="25">
        <f t="shared" ref="E102:G102" si="16">D102*(1+$B$38)</f>
        <v>17.496000000000006</v>
      </c>
      <c r="F102" s="25">
        <f t="shared" si="16"/>
        <v>18.895680000000006</v>
      </c>
      <c r="G102" s="25">
        <f t="shared" si="16"/>
        <v>20.407334400000007</v>
      </c>
      <c r="H102" s="25">
        <f>G102*(1-$B$39)</f>
        <v>19.386967680000005</v>
      </c>
      <c r="I102" s="25">
        <f t="shared" ref="I102:K102" si="17">H102*(1-$B$39)</f>
        <v>18.417619296000005</v>
      </c>
      <c r="J102" s="25">
        <f t="shared" si="17"/>
        <v>17.496738331200003</v>
      </c>
      <c r="K102" s="25">
        <f t="shared" si="17"/>
        <v>16.621901414640003</v>
      </c>
      <c r="L102" s="25"/>
    </row>
    <row r="103" spans="1:12" x14ac:dyDescent="0.25">
      <c r="A103" s="1" t="s">
        <v>86</v>
      </c>
      <c r="B103" s="25"/>
      <c r="C103" s="37">
        <f>B40</f>
        <v>5</v>
      </c>
      <c r="D103" s="25">
        <f>C103*(1+$B$41)</f>
        <v>5.3000000000000007</v>
      </c>
      <c r="E103" s="25">
        <f t="shared" ref="E103:K103" si="18">D103*(1+$B$41)</f>
        <v>5.6180000000000012</v>
      </c>
      <c r="F103" s="25">
        <f t="shared" si="18"/>
        <v>5.9550800000000015</v>
      </c>
      <c r="G103" s="25">
        <f t="shared" si="18"/>
        <v>6.312384800000002</v>
      </c>
      <c r="H103" s="25">
        <f t="shared" si="18"/>
        <v>6.6911278880000022</v>
      </c>
      <c r="I103" s="25">
        <f t="shared" si="18"/>
        <v>7.0925955612800031</v>
      </c>
      <c r="J103" s="25">
        <f t="shared" si="18"/>
        <v>7.5181512949568035</v>
      </c>
      <c r="K103" s="25">
        <f t="shared" si="18"/>
        <v>7.9692403726542125</v>
      </c>
      <c r="L103" s="25"/>
    </row>
    <row r="104" spans="1:12" x14ac:dyDescent="0.25">
      <c r="A104" s="1" t="s">
        <v>88</v>
      </c>
      <c r="B104" s="25"/>
      <c r="C104" s="25">
        <f>C102*C103</f>
        <v>75</v>
      </c>
      <c r="D104" s="25">
        <f t="shared" ref="D104:K104" si="19">D102*D103</f>
        <v>85.860000000000028</v>
      </c>
      <c r="E104" s="25">
        <f t="shared" si="19"/>
        <v>98.292528000000047</v>
      </c>
      <c r="F104" s="25">
        <f t="shared" si="19"/>
        <v>112.52528605440006</v>
      </c>
      <c r="G104" s="25">
        <f t="shared" si="19"/>
        <v>128.81894747507721</v>
      </c>
      <c r="H104" s="25">
        <f t="shared" si="19"/>
        <v>129.72068010740273</v>
      </c>
      <c r="I104" s="25">
        <f t="shared" si="19"/>
        <v>130.62872486815456</v>
      </c>
      <c r="J104" s="25">
        <f t="shared" si="19"/>
        <v>131.54312594223165</v>
      </c>
      <c r="K104" s="25">
        <f t="shared" si="19"/>
        <v>132.46392782382728</v>
      </c>
      <c r="L104" s="25"/>
    </row>
    <row r="106" spans="1:12" x14ac:dyDescent="0.25">
      <c r="A106" s="2" t="s">
        <v>18</v>
      </c>
      <c r="B106" s="4" t="s">
        <v>76</v>
      </c>
    </row>
    <row r="107" spans="1:12" ht="14.4" thickBot="1" x14ac:dyDescent="0.3">
      <c r="A107" s="5" t="s">
        <v>69</v>
      </c>
      <c r="B107" s="5">
        <v>0</v>
      </c>
      <c r="C107" s="5">
        <v>1</v>
      </c>
      <c r="D107" s="5">
        <v>2</v>
      </c>
      <c r="E107" s="5">
        <v>3</v>
      </c>
      <c r="F107" s="5">
        <v>4</v>
      </c>
      <c r="G107" s="5">
        <v>5</v>
      </c>
      <c r="H107" s="5">
        <v>6</v>
      </c>
      <c r="I107" s="5">
        <v>7</v>
      </c>
      <c r="J107" s="5">
        <v>8</v>
      </c>
      <c r="K107" s="5">
        <v>9</v>
      </c>
      <c r="L107" s="5">
        <v>10</v>
      </c>
    </row>
    <row r="108" spans="1:12" ht="14.4" thickTop="1" x14ac:dyDescent="0.25">
      <c r="A108" s="1" t="s">
        <v>15</v>
      </c>
      <c r="C108" s="23">
        <f>C104*$B$45</f>
        <v>41.25</v>
      </c>
      <c r="D108" s="23">
        <f>D104*$B$45</f>
        <v>47.22300000000002</v>
      </c>
      <c r="E108" s="23">
        <f t="shared" ref="E108:K108" si="20">E104*$B$45</f>
        <v>54.060890400000034</v>
      </c>
      <c r="F108" s="23">
        <f t="shared" si="20"/>
        <v>61.888907329920038</v>
      </c>
      <c r="G108" s="23">
        <f t="shared" si="20"/>
        <v>70.850421111292476</v>
      </c>
      <c r="H108" s="23">
        <f t="shared" si="20"/>
        <v>71.346374059071508</v>
      </c>
      <c r="I108" s="23">
        <f t="shared" si="20"/>
        <v>71.845798677485021</v>
      </c>
      <c r="J108" s="23">
        <f t="shared" si="20"/>
        <v>72.348719268227413</v>
      </c>
      <c r="K108" s="23">
        <f t="shared" si="20"/>
        <v>72.855160303105009</v>
      </c>
    </row>
    <row r="109" spans="1:12" x14ac:dyDescent="0.25">
      <c r="A109" s="1" t="s">
        <v>16</v>
      </c>
      <c r="C109" s="23">
        <f>C104*$B$46</f>
        <v>7.5</v>
      </c>
      <c r="D109" s="23">
        <f>D104*$B$46</f>
        <v>8.5860000000000039</v>
      </c>
      <c r="E109" s="23">
        <f t="shared" ref="E109:K109" si="21">E104*$B$46</f>
        <v>9.8292528000000061</v>
      </c>
      <c r="F109" s="23">
        <f t="shared" si="21"/>
        <v>11.252528605440006</v>
      </c>
      <c r="G109" s="23">
        <f t="shared" si="21"/>
        <v>12.881894747507722</v>
      </c>
      <c r="H109" s="23">
        <f t="shared" si="21"/>
        <v>12.972068010740273</v>
      </c>
      <c r="I109" s="23">
        <f t="shared" si="21"/>
        <v>13.062872486815458</v>
      </c>
      <c r="J109" s="23">
        <f t="shared" si="21"/>
        <v>13.154312594223166</v>
      </c>
      <c r="K109" s="23">
        <f t="shared" si="21"/>
        <v>13.246392782382728</v>
      </c>
    </row>
    <row r="110" spans="1:12" x14ac:dyDescent="0.25">
      <c r="A110" s="1" t="s">
        <v>20</v>
      </c>
      <c r="C110" s="23">
        <f>C104*$B$47</f>
        <v>3.75</v>
      </c>
      <c r="D110" s="23">
        <f>D104*$B$47</f>
        <v>4.2930000000000019</v>
      </c>
      <c r="E110" s="23">
        <f t="shared" ref="E110:K110" si="22">E104*$B$47</f>
        <v>4.9146264000000031</v>
      </c>
      <c r="F110" s="23">
        <f t="shared" si="22"/>
        <v>5.6262643027200028</v>
      </c>
      <c r="G110" s="23">
        <f t="shared" si="22"/>
        <v>6.4409473737538612</v>
      </c>
      <c r="H110" s="23">
        <f t="shared" si="22"/>
        <v>6.4860340053701364</v>
      </c>
      <c r="I110" s="23">
        <f t="shared" si="22"/>
        <v>6.5314362434077289</v>
      </c>
      <c r="J110" s="23">
        <f t="shared" si="22"/>
        <v>6.5771562971115829</v>
      </c>
      <c r="K110" s="23">
        <f t="shared" si="22"/>
        <v>6.6231963911913638</v>
      </c>
    </row>
    <row r="111" spans="1:12" x14ac:dyDescent="0.25">
      <c r="A111" s="1" t="s">
        <v>90</v>
      </c>
      <c r="C111" s="23">
        <f>C104*$B$48</f>
        <v>5.2500000000000009</v>
      </c>
      <c r="D111" s="23">
        <f>D104*$B$48</f>
        <v>6.0102000000000029</v>
      </c>
      <c r="E111" s="23">
        <f t="shared" ref="E111:K111" si="23">E104*$B$48</f>
        <v>6.8804769600000037</v>
      </c>
      <c r="F111" s="23">
        <f t="shared" si="23"/>
        <v>7.876770023808005</v>
      </c>
      <c r="G111" s="23">
        <f t="shared" si="23"/>
        <v>9.0173263232554053</v>
      </c>
      <c r="H111" s="23">
        <f t="shared" si="23"/>
        <v>9.0804476075181917</v>
      </c>
      <c r="I111" s="23">
        <f t="shared" si="23"/>
        <v>9.1440107407708204</v>
      </c>
      <c r="J111" s="23">
        <f t="shared" si="23"/>
        <v>9.2080188159562173</v>
      </c>
      <c r="K111" s="23">
        <f t="shared" si="23"/>
        <v>9.2724749476679094</v>
      </c>
    </row>
    <row r="112" spans="1:12" x14ac:dyDescent="0.25">
      <c r="A112" s="1" t="s">
        <v>46</v>
      </c>
      <c r="C112" s="23">
        <f>SUM(C108:C111)</f>
        <v>57.75</v>
      </c>
      <c r="D112" s="23">
        <f>SUM(D108:D111)</f>
        <v>66.11220000000003</v>
      </c>
      <c r="E112" s="23">
        <f t="shared" ref="E112:K112" si="24">SUM(E108:E111)</f>
        <v>75.685246560000053</v>
      </c>
      <c r="F112" s="23">
        <f t="shared" si="24"/>
        <v>86.64447026188806</v>
      </c>
      <c r="G112" s="23">
        <f t="shared" si="24"/>
        <v>99.190589555809467</v>
      </c>
      <c r="H112" s="23">
        <f t="shared" si="24"/>
        <v>99.884923682700119</v>
      </c>
      <c r="I112" s="23">
        <f t="shared" si="24"/>
        <v>100.58411814847902</v>
      </c>
      <c r="J112" s="23">
        <f t="shared" si="24"/>
        <v>101.28820697551839</v>
      </c>
      <c r="K112" s="23">
        <f t="shared" si="24"/>
        <v>101.99722442434702</v>
      </c>
    </row>
    <row r="114" spans="1:12" x14ac:dyDescent="0.25">
      <c r="A114" s="2" t="s">
        <v>89</v>
      </c>
      <c r="B114" s="4" t="s">
        <v>76</v>
      </c>
    </row>
    <row r="115" spans="1:12" ht="14.4" thickBot="1" x14ac:dyDescent="0.3">
      <c r="A115" s="5" t="s">
        <v>69</v>
      </c>
      <c r="B115" s="5">
        <v>0</v>
      </c>
      <c r="C115" s="5">
        <v>1</v>
      </c>
      <c r="D115" s="5">
        <v>2</v>
      </c>
      <c r="E115" s="5">
        <v>3</v>
      </c>
      <c r="F115" s="5">
        <v>4</v>
      </c>
      <c r="G115" s="5">
        <v>5</v>
      </c>
      <c r="H115" s="5">
        <v>6</v>
      </c>
      <c r="I115" s="5">
        <v>7</v>
      </c>
      <c r="J115" s="5">
        <v>8</v>
      </c>
      <c r="K115" s="5">
        <v>9</v>
      </c>
      <c r="L115" s="5">
        <v>10</v>
      </c>
    </row>
    <row r="116" spans="1:12" ht="14.4" thickTop="1" x14ac:dyDescent="0.25">
      <c r="A116" s="1" t="s">
        <v>13</v>
      </c>
      <c r="C116" s="24">
        <f>C104</f>
        <v>75</v>
      </c>
      <c r="D116" s="24">
        <f>D104</f>
        <v>85.860000000000028</v>
      </c>
      <c r="E116" s="24">
        <f t="shared" ref="E116:K116" si="25">E104</f>
        <v>98.292528000000047</v>
      </c>
      <c r="F116" s="24">
        <f t="shared" si="25"/>
        <v>112.52528605440006</v>
      </c>
      <c r="G116" s="24">
        <f t="shared" si="25"/>
        <v>128.81894747507721</v>
      </c>
      <c r="H116" s="24">
        <f t="shared" si="25"/>
        <v>129.72068010740273</v>
      </c>
      <c r="I116" s="24">
        <f t="shared" si="25"/>
        <v>130.62872486815456</v>
      </c>
      <c r="J116" s="24">
        <f t="shared" si="25"/>
        <v>131.54312594223165</v>
      </c>
      <c r="K116" s="24">
        <f t="shared" si="25"/>
        <v>132.46392782382728</v>
      </c>
    </row>
    <row r="117" spans="1:12" x14ac:dyDescent="0.25">
      <c r="A117" s="1" t="s">
        <v>18</v>
      </c>
      <c r="C117" s="24">
        <f>C112</f>
        <v>57.75</v>
      </c>
      <c r="D117" s="24">
        <f>D112</f>
        <v>66.11220000000003</v>
      </c>
      <c r="E117" s="24">
        <f t="shared" ref="E117:K117" si="26">E112</f>
        <v>75.685246560000053</v>
      </c>
      <c r="F117" s="24">
        <f t="shared" si="26"/>
        <v>86.64447026188806</v>
      </c>
      <c r="G117" s="24">
        <f t="shared" si="26"/>
        <v>99.190589555809467</v>
      </c>
      <c r="H117" s="24">
        <f t="shared" si="26"/>
        <v>99.884923682700119</v>
      </c>
      <c r="I117" s="24">
        <f t="shared" si="26"/>
        <v>100.58411814847902</v>
      </c>
      <c r="J117" s="24">
        <f t="shared" si="26"/>
        <v>101.28820697551839</v>
      </c>
      <c r="K117" s="24">
        <f t="shared" si="26"/>
        <v>101.99722442434702</v>
      </c>
    </row>
    <row r="118" spans="1:12" ht="15.6" x14ac:dyDescent="0.25">
      <c r="A118" s="1" t="s">
        <v>41</v>
      </c>
      <c r="C118" s="27">
        <f>C85</f>
        <v>4</v>
      </c>
      <c r="D118" s="27">
        <f>D85</f>
        <v>4</v>
      </c>
      <c r="E118" s="27">
        <f t="shared" ref="E118:K118" si="27">E85</f>
        <v>4</v>
      </c>
      <c r="F118" s="27">
        <f t="shared" si="27"/>
        <v>4</v>
      </c>
      <c r="G118" s="27">
        <f t="shared" si="27"/>
        <v>4</v>
      </c>
      <c r="H118" s="27">
        <f t="shared" si="27"/>
        <v>4</v>
      </c>
      <c r="I118" s="27">
        <f t="shared" si="27"/>
        <v>4</v>
      </c>
      <c r="J118" s="27">
        <f t="shared" si="27"/>
        <v>4</v>
      </c>
      <c r="K118" s="27">
        <f t="shared" si="27"/>
        <v>4</v>
      </c>
    </row>
    <row r="119" spans="1:12" x14ac:dyDescent="0.25">
      <c r="A119" s="1" t="s">
        <v>47</v>
      </c>
      <c r="C119" s="24">
        <f>C116-C117-C118</f>
        <v>13.25</v>
      </c>
      <c r="D119" s="24">
        <f>D116-D117-D118</f>
        <v>15.747799999999998</v>
      </c>
      <c r="E119" s="24">
        <f t="shared" ref="E119:K119" si="28">E116-E117-E118</f>
        <v>18.607281439999994</v>
      </c>
      <c r="F119" s="24">
        <f t="shared" si="28"/>
        <v>21.880815792511996</v>
      </c>
      <c r="G119" s="24">
        <f t="shared" si="28"/>
        <v>25.628357919267742</v>
      </c>
      <c r="H119" s="24">
        <f t="shared" si="28"/>
        <v>25.835756424702609</v>
      </c>
      <c r="I119" s="24">
        <f t="shared" si="28"/>
        <v>26.044606719675542</v>
      </c>
      <c r="J119" s="24">
        <f t="shared" si="28"/>
        <v>26.254918966713262</v>
      </c>
      <c r="K119" s="24">
        <f t="shared" si="28"/>
        <v>26.466703399480252</v>
      </c>
    </row>
    <row r="120" spans="1:12" ht="15.6" x14ac:dyDescent="0.25">
      <c r="A120" s="1" t="s">
        <v>48</v>
      </c>
      <c r="C120" s="27">
        <f>B95+C95</f>
        <v>2</v>
      </c>
      <c r="D120" s="27">
        <f>C95+D95</f>
        <v>3.6724050384105089</v>
      </c>
      <c r="E120" s="27">
        <f>E95</f>
        <v>1.3120505806620693</v>
      </c>
      <c r="F120" s="27">
        <f t="shared" ref="F120:G120" si="29">F95</f>
        <v>0.91566067713878541</v>
      </c>
      <c r="G120" s="27">
        <f t="shared" si="29"/>
        <v>0.47963178326317302</v>
      </c>
      <c r="H120" s="27"/>
      <c r="I120" s="27"/>
      <c r="J120" s="27"/>
      <c r="K120" s="27"/>
    </row>
    <row r="121" spans="1:12" x14ac:dyDescent="0.25">
      <c r="A121" s="1" t="s">
        <v>49</v>
      </c>
      <c r="C121" s="24">
        <f>C119-C120</f>
        <v>11.25</v>
      </c>
      <c r="D121" s="24">
        <f>D119-D120</f>
        <v>12.075394961589488</v>
      </c>
      <c r="E121" s="24">
        <f t="shared" ref="E121:K121" si="30">E119-E120</f>
        <v>17.295230859337924</v>
      </c>
      <c r="F121" s="24">
        <f t="shared" si="30"/>
        <v>20.965155115373211</v>
      </c>
      <c r="G121" s="24">
        <f t="shared" si="30"/>
        <v>25.148726136004569</v>
      </c>
      <c r="H121" s="24">
        <f t="shared" si="30"/>
        <v>25.835756424702609</v>
      </c>
      <c r="I121" s="24">
        <f t="shared" si="30"/>
        <v>26.044606719675542</v>
      </c>
      <c r="J121" s="24">
        <f t="shared" si="30"/>
        <v>26.254918966713262</v>
      </c>
      <c r="K121" s="24">
        <f t="shared" si="30"/>
        <v>26.466703399480252</v>
      </c>
    </row>
    <row r="122" spans="1:12" ht="15.6" x14ac:dyDescent="0.25">
      <c r="A122" s="1" t="s">
        <v>91</v>
      </c>
      <c r="C122" s="27">
        <f>C121*$B$67</f>
        <v>2.25</v>
      </c>
      <c r="D122" s="27">
        <f>D121*$B$67</f>
        <v>2.4150789923178979</v>
      </c>
      <c r="E122" s="27">
        <f t="shared" ref="E122:K122" si="31">E121*$B$67</f>
        <v>3.4590461718675849</v>
      </c>
      <c r="F122" s="27">
        <f t="shared" si="31"/>
        <v>4.1930310230746421</v>
      </c>
      <c r="G122" s="27">
        <f t="shared" si="31"/>
        <v>5.0297452272009142</v>
      </c>
      <c r="H122" s="27">
        <f t="shared" si="31"/>
        <v>5.1671512849405223</v>
      </c>
      <c r="I122" s="27">
        <f t="shared" si="31"/>
        <v>5.208921343935109</v>
      </c>
      <c r="J122" s="27">
        <f t="shared" si="31"/>
        <v>5.2509837933426526</v>
      </c>
      <c r="K122" s="27">
        <f t="shared" si="31"/>
        <v>5.2933406798960512</v>
      </c>
    </row>
    <row r="123" spans="1:12" x14ac:dyDescent="0.25">
      <c r="A123" s="1" t="s">
        <v>50</v>
      </c>
      <c r="C123" s="24">
        <f>C121-C122</f>
        <v>9</v>
      </c>
      <c r="D123" s="24">
        <f>D121-D122</f>
        <v>9.6603159692715899</v>
      </c>
      <c r="E123" s="24">
        <f t="shared" ref="E123:K123" si="32">E121-E122</f>
        <v>13.83618468747034</v>
      </c>
      <c r="F123" s="24">
        <f t="shared" si="32"/>
        <v>16.772124092298569</v>
      </c>
      <c r="G123" s="24">
        <f t="shared" si="32"/>
        <v>20.118980908803657</v>
      </c>
      <c r="H123" s="24">
        <f t="shared" si="32"/>
        <v>20.668605139762086</v>
      </c>
      <c r="I123" s="24">
        <f t="shared" si="32"/>
        <v>20.835685375740432</v>
      </c>
      <c r="J123" s="24">
        <f t="shared" si="32"/>
        <v>21.003935173370611</v>
      </c>
      <c r="K123" s="24">
        <f t="shared" si="32"/>
        <v>21.173362719584201</v>
      </c>
    </row>
    <row r="125" spans="1:12" x14ac:dyDescent="0.25">
      <c r="A125" s="2" t="s">
        <v>21</v>
      </c>
      <c r="B125" s="4" t="s">
        <v>76</v>
      </c>
    </row>
    <row r="126" spans="1:12" ht="14.4" thickBot="1" x14ac:dyDescent="0.3">
      <c r="A126" s="5" t="s">
        <v>69</v>
      </c>
      <c r="B126" s="5">
        <v>0</v>
      </c>
      <c r="C126" s="5">
        <v>1</v>
      </c>
      <c r="D126" s="5">
        <v>2</v>
      </c>
      <c r="E126" s="5">
        <v>3</v>
      </c>
      <c r="F126" s="5">
        <v>4</v>
      </c>
      <c r="G126" s="5">
        <v>5</v>
      </c>
      <c r="H126" s="5">
        <v>6</v>
      </c>
      <c r="I126" s="5">
        <v>7</v>
      </c>
      <c r="J126" s="5">
        <v>8</v>
      </c>
      <c r="K126" s="5">
        <v>9</v>
      </c>
      <c r="L126" s="5">
        <v>10</v>
      </c>
    </row>
    <row r="127" spans="1:12" ht="14.4" thickTop="1" x14ac:dyDescent="0.25">
      <c r="A127" s="1" t="s">
        <v>33</v>
      </c>
      <c r="B127" s="24"/>
      <c r="C127" s="24">
        <f>C104*$B$52</f>
        <v>2.25</v>
      </c>
      <c r="D127" s="24">
        <f>D104*$B$52</f>
        <v>2.5758000000000005</v>
      </c>
      <c r="E127" s="24">
        <f t="shared" ref="E127:K127" si="33">E104*$B$52</f>
        <v>2.9487758400000015</v>
      </c>
      <c r="F127" s="24">
        <f t="shared" si="33"/>
        <v>3.3757585816320015</v>
      </c>
      <c r="G127" s="24">
        <f t="shared" si="33"/>
        <v>3.8645684242523162</v>
      </c>
      <c r="H127" s="24">
        <f t="shared" si="33"/>
        <v>3.8916204032220816</v>
      </c>
      <c r="I127" s="24">
        <f t="shared" si="33"/>
        <v>3.9188617460446369</v>
      </c>
      <c r="J127" s="24">
        <f t="shared" si="33"/>
        <v>3.9462937782669494</v>
      </c>
      <c r="K127" s="24">
        <f t="shared" si="33"/>
        <v>3.9739178347148183</v>
      </c>
      <c r="L127" s="24"/>
    </row>
    <row r="128" spans="1:12" x14ac:dyDescent="0.25">
      <c r="A128" s="1" t="s">
        <v>22</v>
      </c>
      <c r="B128" s="24"/>
      <c r="C128" s="24">
        <f>C104*$B$53</f>
        <v>15</v>
      </c>
      <c r="D128" s="24">
        <f>D104*$B$53</f>
        <v>17.172000000000008</v>
      </c>
      <c r="E128" s="24">
        <f t="shared" ref="E128:K128" si="34">E104*$B$53</f>
        <v>19.658505600000012</v>
      </c>
      <c r="F128" s="24">
        <f t="shared" si="34"/>
        <v>22.505057210880011</v>
      </c>
      <c r="G128" s="24">
        <f t="shared" si="34"/>
        <v>25.763789495015445</v>
      </c>
      <c r="H128" s="24">
        <f t="shared" si="34"/>
        <v>25.944136021480546</v>
      </c>
      <c r="I128" s="24">
        <f t="shared" si="34"/>
        <v>26.125744973630916</v>
      </c>
      <c r="J128" s="24">
        <f t="shared" si="34"/>
        <v>26.308625188446332</v>
      </c>
      <c r="K128" s="24">
        <f t="shared" si="34"/>
        <v>26.492785564765455</v>
      </c>
      <c r="L128" s="24"/>
    </row>
    <row r="129" spans="1:12" x14ac:dyDescent="0.25">
      <c r="A129" s="1" t="s">
        <v>23</v>
      </c>
      <c r="B129" s="24"/>
      <c r="C129" s="24">
        <f>C104*$B$54</f>
        <v>7.5</v>
      </c>
      <c r="D129" s="24">
        <f>D104*$B$54</f>
        <v>8.5860000000000039</v>
      </c>
      <c r="E129" s="24">
        <f t="shared" ref="E129:K129" si="35">E104*$B$54</f>
        <v>9.8292528000000061</v>
      </c>
      <c r="F129" s="24">
        <f t="shared" si="35"/>
        <v>11.252528605440006</v>
      </c>
      <c r="G129" s="24">
        <f t="shared" si="35"/>
        <v>12.881894747507722</v>
      </c>
      <c r="H129" s="24">
        <f t="shared" si="35"/>
        <v>12.972068010740273</v>
      </c>
      <c r="I129" s="24">
        <f t="shared" si="35"/>
        <v>13.062872486815458</v>
      </c>
      <c r="J129" s="24">
        <f t="shared" si="35"/>
        <v>13.154312594223166</v>
      </c>
      <c r="K129" s="24">
        <f t="shared" si="35"/>
        <v>13.246392782382728</v>
      </c>
      <c r="L129" s="24"/>
    </row>
    <row r="130" spans="1:12" x14ac:dyDescent="0.25">
      <c r="A130" s="1" t="s">
        <v>24</v>
      </c>
      <c r="B130" s="24"/>
      <c r="C130" s="24">
        <f>C104*$B$55</f>
        <v>15</v>
      </c>
      <c r="D130" s="24">
        <f>D104*$B$55</f>
        <v>17.172000000000008</v>
      </c>
      <c r="E130" s="24">
        <f t="shared" ref="E130:K130" si="36">E104*$B$55</f>
        <v>19.658505600000012</v>
      </c>
      <c r="F130" s="24">
        <f t="shared" si="36"/>
        <v>22.505057210880011</v>
      </c>
      <c r="G130" s="24">
        <f t="shared" si="36"/>
        <v>25.763789495015445</v>
      </c>
      <c r="H130" s="24">
        <f t="shared" si="36"/>
        <v>25.944136021480546</v>
      </c>
      <c r="I130" s="24">
        <f t="shared" si="36"/>
        <v>26.125744973630916</v>
      </c>
      <c r="J130" s="24">
        <f t="shared" si="36"/>
        <v>26.308625188446332</v>
      </c>
      <c r="K130" s="24">
        <f t="shared" si="36"/>
        <v>26.492785564765455</v>
      </c>
      <c r="L130" s="24"/>
    </row>
    <row r="132" spans="1:12" x14ac:dyDescent="0.25">
      <c r="A132" s="2" t="s">
        <v>92</v>
      </c>
      <c r="B132" s="4" t="s">
        <v>76</v>
      </c>
    </row>
    <row r="133" spans="1:12" ht="14.4" thickBot="1" x14ac:dyDescent="0.3">
      <c r="A133" s="5" t="s">
        <v>69</v>
      </c>
      <c r="B133" s="5">
        <v>0</v>
      </c>
      <c r="C133" s="5">
        <v>1</v>
      </c>
      <c r="D133" s="5">
        <v>2</v>
      </c>
      <c r="E133" s="5">
        <v>3</v>
      </c>
      <c r="F133" s="5">
        <v>4</v>
      </c>
      <c r="G133" s="5">
        <v>5</v>
      </c>
      <c r="H133" s="5">
        <v>6</v>
      </c>
      <c r="I133" s="5">
        <v>7</v>
      </c>
      <c r="J133" s="5">
        <v>8</v>
      </c>
      <c r="K133" s="5">
        <v>9</v>
      </c>
      <c r="L133" s="5">
        <v>10</v>
      </c>
    </row>
    <row r="134" spans="1:12" ht="14.4" thickTop="1" x14ac:dyDescent="0.25">
      <c r="A134" s="1" t="s">
        <v>93</v>
      </c>
      <c r="C134" s="8">
        <f>C127-B127</f>
        <v>2.25</v>
      </c>
      <c r="D134" s="8">
        <f t="shared" ref="D134:L137" si="37">D127-C127</f>
        <v>0.32580000000000053</v>
      </c>
      <c r="E134" s="8">
        <f t="shared" si="37"/>
        <v>0.37297584000000095</v>
      </c>
      <c r="F134" s="8">
        <f t="shared" si="37"/>
        <v>0.42698274163200001</v>
      </c>
      <c r="G134" s="8">
        <f t="shared" si="37"/>
        <v>0.48880984262031468</v>
      </c>
      <c r="H134" s="8">
        <f t="shared" si="37"/>
        <v>2.7051978969765411E-2</v>
      </c>
      <c r="I134" s="8">
        <f t="shared" si="37"/>
        <v>2.7241342822555303E-2</v>
      </c>
      <c r="J134" s="8">
        <f t="shared" si="37"/>
        <v>2.7432032222312497E-2</v>
      </c>
      <c r="K134" s="8">
        <f t="shared" si="37"/>
        <v>2.7624056447868917E-2</v>
      </c>
      <c r="L134" s="8">
        <f t="shared" si="37"/>
        <v>-3.9739178347148183</v>
      </c>
    </row>
    <row r="135" spans="1:12" x14ac:dyDescent="0.25">
      <c r="A135" s="1" t="s">
        <v>51</v>
      </c>
      <c r="C135" s="8">
        <f t="shared" ref="C135:C137" si="38">C128-B128</f>
        <v>15</v>
      </c>
      <c r="D135" s="8">
        <f t="shared" si="37"/>
        <v>2.1720000000000077</v>
      </c>
      <c r="E135" s="8">
        <f t="shared" si="37"/>
        <v>2.4865056000000045</v>
      </c>
      <c r="F135" s="8">
        <f t="shared" si="37"/>
        <v>2.8465516108799989</v>
      </c>
      <c r="G135" s="8">
        <f t="shared" si="37"/>
        <v>3.2587322841354336</v>
      </c>
      <c r="H135" s="8">
        <f t="shared" si="37"/>
        <v>0.18034652646510096</v>
      </c>
      <c r="I135" s="8">
        <f t="shared" si="37"/>
        <v>0.18160895215036987</v>
      </c>
      <c r="J135" s="8">
        <f t="shared" si="37"/>
        <v>0.18288021481541605</v>
      </c>
      <c r="K135" s="8">
        <f t="shared" si="37"/>
        <v>0.18416037631912374</v>
      </c>
      <c r="L135" s="8">
        <f t="shared" si="37"/>
        <v>-26.492785564765455</v>
      </c>
    </row>
    <row r="136" spans="1:12" x14ac:dyDescent="0.25">
      <c r="A136" s="1" t="s">
        <v>94</v>
      </c>
      <c r="C136" s="8">
        <f t="shared" si="38"/>
        <v>7.5</v>
      </c>
      <c r="D136" s="8">
        <f t="shared" si="37"/>
        <v>1.0860000000000039</v>
      </c>
      <c r="E136" s="8">
        <f t="shared" si="37"/>
        <v>1.2432528000000023</v>
      </c>
      <c r="F136" s="8">
        <f t="shared" si="37"/>
        <v>1.4232758054399994</v>
      </c>
      <c r="G136" s="8">
        <f t="shared" si="37"/>
        <v>1.6293661420677168</v>
      </c>
      <c r="H136" s="8">
        <f t="shared" si="37"/>
        <v>9.0173263232550482E-2</v>
      </c>
      <c r="I136" s="8">
        <f t="shared" si="37"/>
        <v>9.0804476075184937E-2</v>
      </c>
      <c r="J136" s="8">
        <f t="shared" si="37"/>
        <v>9.1440107407708027E-2</v>
      </c>
      <c r="K136" s="8">
        <f t="shared" si="37"/>
        <v>9.2080188159561871E-2</v>
      </c>
      <c r="L136" s="8">
        <f t="shared" si="37"/>
        <v>-13.246392782382728</v>
      </c>
    </row>
    <row r="137" spans="1:12" x14ac:dyDescent="0.25">
      <c r="A137" s="1" t="s">
        <v>52</v>
      </c>
      <c r="C137" s="8">
        <f t="shared" si="38"/>
        <v>15</v>
      </c>
      <c r="D137" s="8">
        <f t="shared" si="37"/>
        <v>2.1720000000000077</v>
      </c>
      <c r="E137" s="8">
        <f t="shared" si="37"/>
        <v>2.4865056000000045</v>
      </c>
      <c r="F137" s="8">
        <f t="shared" si="37"/>
        <v>2.8465516108799989</v>
      </c>
      <c r="G137" s="8">
        <f t="shared" si="37"/>
        <v>3.2587322841354336</v>
      </c>
      <c r="H137" s="8">
        <f t="shared" si="37"/>
        <v>0.18034652646510096</v>
      </c>
      <c r="I137" s="8">
        <f t="shared" si="37"/>
        <v>0.18160895215036987</v>
      </c>
      <c r="J137" s="8">
        <f t="shared" si="37"/>
        <v>0.18288021481541605</v>
      </c>
      <c r="K137" s="8">
        <f t="shared" si="37"/>
        <v>0.18416037631912374</v>
      </c>
      <c r="L137" s="8">
        <f t="shared" si="37"/>
        <v>-26.492785564765455</v>
      </c>
    </row>
    <row r="139" spans="1:12" x14ac:dyDescent="0.25">
      <c r="A139" s="33" t="s">
        <v>104</v>
      </c>
      <c r="B139" s="4" t="s">
        <v>76</v>
      </c>
    </row>
    <row r="140" spans="1:12" ht="14.4" thickBot="1" x14ac:dyDescent="0.3">
      <c r="A140" s="5" t="s">
        <v>69</v>
      </c>
      <c r="B140" s="5">
        <v>0</v>
      </c>
      <c r="C140" s="5">
        <v>1</v>
      </c>
      <c r="D140" s="5">
        <v>2</v>
      </c>
      <c r="E140" s="5">
        <v>3</v>
      </c>
      <c r="F140" s="5">
        <v>4</v>
      </c>
      <c r="G140" s="5">
        <v>5</v>
      </c>
      <c r="H140" s="5">
        <v>6</v>
      </c>
      <c r="I140" s="5">
        <v>7</v>
      </c>
      <c r="J140" s="5">
        <v>8</v>
      </c>
      <c r="K140" s="5">
        <v>9</v>
      </c>
      <c r="L140" s="5">
        <v>10</v>
      </c>
    </row>
    <row r="141" spans="1:12" ht="14.4" thickTop="1" x14ac:dyDescent="0.25">
      <c r="A141" s="2" t="s">
        <v>95</v>
      </c>
    </row>
    <row r="142" spans="1:12" x14ac:dyDescent="0.25">
      <c r="A142" s="1" t="s">
        <v>13</v>
      </c>
      <c r="C142" s="24">
        <f>C116</f>
        <v>75</v>
      </c>
      <c r="D142" s="24">
        <f t="shared" ref="D142:L142" si="39">D116</f>
        <v>85.860000000000028</v>
      </c>
      <c r="E142" s="24">
        <f t="shared" si="39"/>
        <v>98.292528000000047</v>
      </c>
      <c r="F142" s="24">
        <f t="shared" si="39"/>
        <v>112.52528605440006</v>
      </c>
      <c r="G142" s="24">
        <f t="shared" si="39"/>
        <v>128.81894747507721</v>
      </c>
      <c r="H142" s="24">
        <f t="shared" si="39"/>
        <v>129.72068010740273</v>
      </c>
      <c r="I142" s="24">
        <f t="shared" si="39"/>
        <v>130.62872486815456</v>
      </c>
      <c r="J142" s="24">
        <f t="shared" si="39"/>
        <v>131.54312594223165</v>
      </c>
      <c r="K142" s="24">
        <f t="shared" si="39"/>
        <v>132.46392782382728</v>
      </c>
      <c r="L142" s="24">
        <f t="shared" si="39"/>
        <v>0</v>
      </c>
    </row>
    <row r="143" spans="1:12" x14ac:dyDescent="0.25">
      <c r="A143" s="1" t="s">
        <v>52</v>
      </c>
      <c r="C143" s="24">
        <f>C137</f>
        <v>15</v>
      </c>
      <c r="D143" s="24">
        <f t="shared" ref="D143:L143" si="40">D137</f>
        <v>2.1720000000000077</v>
      </c>
      <c r="E143" s="24">
        <f t="shared" si="40"/>
        <v>2.4865056000000045</v>
      </c>
      <c r="F143" s="24">
        <f t="shared" si="40"/>
        <v>2.8465516108799989</v>
      </c>
      <c r="G143" s="24">
        <f t="shared" si="40"/>
        <v>3.2587322841354336</v>
      </c>
      <c r="H143" s="24">
        <f t="shared" si="40"/>
        <v>0.18034652646510096</v>
      </c>
      <c r="I143" s="24">
        <f t="shared" si="40"/>
        <v>0.18160895215036987</v>
      </c>
      <c r="J143" s="24">
        <f t="shared" si="40"/>
        <v>0.18288021481541605</v>
      </c>
      <c r="K143" s="24">
        <f t="shared" si="40"/>
        <v>0.18416037631912374</v>
      </c>
      <c r="L143" s="24">
        <f t="shared" si="40"/>
        <v>-26.492785564765455</v>
      </c>
    </row>
    <row r="144" spans="1:12" x14ac:dyDescent="0.25">
      <c r="A144" s="1" t="s">
        <v>58</v>
      </c>
      <c r="L144" s="24">
        <f>L84*L73</f>
        <v>7.1633907861714183</v>
      </c>
    </row>
    <row r="145" spans="1:12" x14ac:dyDescent="0.25">
      <c r="A145" s="28" t="s">
        <v>53</v>
      </c>
      <c r="B145" s="29">
        <f>SUM(B142:B144)</f>
        <v>0</v>
      </c>
      <c r="C145" s="29">
        <f t="shared" ref="C145:D145" si="41">SUM(C142:C144)</f>
        <v>90</v>
      </c>
      <c r="D145" s="29">
        <f t="shared" si="41"/>
        <v>88.032000000000039</v>
      </c>
      <c r="E145" s="29">
        <f t="shared" ref="E145" si="42">SUM(E142:E144)</f>
        <v>100.77903360000005</v>
      </c>
      <c r="F145" s="29">
        <f t="shared" ref="F145" si="43">SUM(F142:F144)</f>
        <v>115.37183766528005</v>
      </c>
      <c r="G145" s="29">
        <f t="shared" ref="G145" si="44">SUM(G142:G144)</f>
        <v>132.07767975921263</v>
      </c>
      <c r="H145" s="29">
        <f t="shared" ref="H145" si="45">SUM(H142:H144)</f>
        <v>129.90102663386784</v>
      </c>
      <c r="I145" s="29">
        <f t="shared" ref="I145" si="46">SUM(I142:I144)</f>
        <v>130.81033382030495</v>
      </c>
      <c r="J145" s="29">
        <f t="shared" ref="J145" si="47">SUM(J142:J144)</f>
        <v>131.72600615704707</v>
      </c>
      <c r="K145" s="29">
        <f t="shared" ref="K145" si="48">SUM(K142:K144)</f>
        <v>132.64808820014639</v>
      </c>
      <c r="L145" s="29">
        <f t="shared" ref="L145" si="49">SUM(L142:L144)</f>
        <v>-19.329394778594036</v>
      </c>
    </row>
    <row r="146" spans="1:12" x14ac:dyDescent="0.25">
      <c r="A146" s="2" t="s">
        <v>96</v>
      </c>
    </row>
    <row r="147" spans="1:12" x14ac:dyDescent="0.25">
      <c r="A147" s="1" t="s">
        <v>54</v>
      </c>
      <c r="B147" s="1">
        <f>B80</f>
        <v>40</v>
      </c>
    </row>
    <row r="148" spans="1:12" x14ac:dyDescent="0.25">
      <c r="A148" s="1" t="s">
        <v>18</v>
      </c>
      <c r="C148" s="24">
        <f>C117</f>
        <v>57.75</v>
      </c>
      <c r="D148" s="24">
        <f>D117</f>
        <v>66.11220000000003</v>
      </c>
      <c r="E148" s="24">
        <f t="shared" ref="E148:L148" si="50">E117</f>
        <v>75.685246560000053</v>
      </c>
      <c r="F148" s="24">
        <f t="shared" si="50"/>
        <v>86.64447026188806</v>
      </c>
      <c r="G148" s="24">
        <f t="shared" si="50"/>
        <v>99.190589555809467</v>
      </c>
      <c r="H148" s="24">
        <f t="shared" si="50"/>
        <v>99.884923682700119</v>
      </c>
      <c r="I148" s="24">
        <f t="shared" si="50"/>
        <v>100.58411814847902</v>
      </c>
      <c r="J148" s="24">
        <f t="shared" si="50"/>
        <v>101.28820697551839</v>
      </c>
      <c r="K148" s="24">
        <f t="shared" si="50"/>
        <v>101.99722442434702</v>
      </c>
      <c r="L148" s="24">
        <f t="shared" si="50"/>
        <v>0</v>
      </c>
    </row>
    <row r="149" spans="1:12" x14ac:dyDescent="0.25">
      <c r="A149" s="1" t="s">
        <v>93</v>
      </c>
      <c r="C149" s="24">
        <f>C134</f>
        <v>2.25</v>
      </c>
      <c r="D149" s="24">
        <f>D134</f>
        <v>0.32580000000000053</v>
      </c>
      <c r="E149" s="24">
        <f t="shared" ref="E149:L149" si="51">E134</f>
        <v>0.37297584000000095</v>
      </c>
      <c r="F149" s="24">
        <f t="shared" si="51"/>
        <v>0.42698274163200001</v>
      </c>
      <c r="G149" s="24">
        <f t="shared" si="51"/>
        <v>0.48880984262031468</v>
      </c>
      <c r="H149" s="24">
        <f t="shared" si="51"/>
        <v>2.7051978969765411E-2</v>
      </c>
      <c r="I149" s="24">
        <f t="shared" si="51"/>
        <v>2.7241342822555303E-2</v>
      </c>
      <c r="J149" s="24">
        <f t="shared" si="51"/>
        <v>2.7432032222312497E-2</v>
      </c>
      <c r="K149" s="24">
        <f t="shared" si="51"/>
        <v>2.7624056447868917E-2</v>
      </c>
      <c r="L149" s="24">
        <f t="shared" si="51"/>
        <v>-3.9739178347148183</v>
      </c>
    </row>
    <row r="150" spans="1:12" x14ac:dyDescent="0.25">
      <c r="A150" s="1" t="s">
        <v>51</v>
      </c>
      <c r="C150" s="24">
        <f t="shared" ref="C150" si="52">C135</f>
        <v>15</v>
      </c>
      <c r="D150" s="24">
        <f t="shared" ref="D150:L151" si="53">D135</f>
        <v>2.1720000000000077</v>
      </c>
      <c r="E150" s="24">
        <f t="shared" si="53"/>
        <v>2.4865056000000045</v>
      </c>
      <c r="F150" s="24">
        <f t="shared" si="53"/>
        <v>2.8465516108799989</v>
      </c>
      <c r="G150" s="24">
        <f t="shared" si="53"/>
        <v>3.2587322841354336</v>
      </c>
      <c r="H150" s="24">
        <f t="shared" si="53"/>
        <v>0.18034652646510096</v>
      </c>
      <c r="I150" s="24">
        <f t="shared" si="53"/>
        <v>0.18160895215036987</v>
      </c>
      <c r="J150" s="24">
        <f t="shared" si="53"/>
        <v>0.18288021481541605</v>
      </c>
      <c r="K150" s="24">
        <f t="shared" si="53"/>
        <v>0.18416037631912374</v>
      </c>
      <c r="L150" s="24">
        <f t="shared" si="53"/>
        <v>-26.492785564765455</v>
      </c>
    </row>
    <row r="151" spans="1:12" x14ac:dyDescent="0.25">
      <c r="A151" s="1" t="s">
        <v>94</v>
      </c>
      <c r="C151" s="24">
        <f t="shared" ref="C151" si="54">C136</f>
        <v>7.5</v>
      </c>
      <c r="D151" s="24">
        <f t="shared" si="53"/>
        <v>1.0860000000000039</v>
      </c>
      <c r="E151" s="24">
        <f t="shared" si="53"/>
        <v>1.2432528000000023</v>
      </c>
      <c r="F151" s="24">
        <f t="shared" si="53"/>
        <v>1.4232758054399994</v>
      </c>
      <c r="G151" s="24">
        <f t="shared" si="53"/>
        <v>1.6293661420677168</v>
      </c>
      <c r="H151" s="24">
        <f t="shared" si="53"/>
        <v>9.0173263232550482E-2</v>
      </c>
      <c r="I151" s="24">
        <f t="shared" si="53"/>
        <v>9.0804476075184937E-2</v>
      </c>
      <c r="J151" s="24">
        <f t="shared" si="53"/>
        <v>9.1440107407708027E-2</v>
      </c>
      <c r="K151" s="24">
        <f t="shared" si="53"/>
        <v>9.2080188159561871E-2</v>
      </c>
      <c r="L151" s="24">
        <f t="shared" si="53"/>
        <v>-13.246392782382728</v>
      </c>
    </row>
    <row r="152" spans="1:12" x14ac:dyDescent="0.25">
      <c r="A152" s="1" t="s">
        <v>55</v>
      </c>
      <c r="L152" s="24">
        <f>L144*B28</f>
        <v>2.1490172358514252</v>
      </c>
    </row>
    <row r="153" spans="1:12" x14ac:dyDescent="0.25">
      <c r="A153" s="1" t="s">
        <v>91</v>
      </c>
      <c r="C153" s="24">
        <f>C122</f>
        <v>2.25</v>
      </c>
      <c r="D153" s="24">
        <f t="shared" ref="D153:K153" si="55">D122</f>
        <v>2.4150789923178979</v>
      </c>
      <c r="E153" s="24">
        <f t="shared" si="55"/>
        <v>3.4590461718675849</v>
      </c>
      <c r="F153" s="24">
        <f t="shared" si="55"/>
        <v>4.1930310230746421</v>
      </c>
      <c r="G153" s="24">
        <f t="shared" si="55"/>
        <v>5.0297452272009142</v>
      </c>
      <c r="H153" s="24">
        <f t="shared" si="55"/>
        <v>5.1671512849405223</v>
      </c>
      <c r="I153" s="24">
        <f t="shared" si="55"/>
        <v>5.208921343935109</v>
      </c>
      <c r="J153" s="24">
        <f t="shared" si="55"/>
        <v>5.2509837933426526</v>
      </c>
      <c r="K153" s="24">
        <f t="shared" si="55"/>
        <v>5.2933406798960512</v>
      </c>
      <c r="L153" s="24"/>
    </row>
    <row r="154" spans="1:12" x14ac:dyDescent="0.25">
      <c r="A154" s="28" t="s">
        <v>56</v>
      </c>
      <c r="B154" s="29">
        <f t="shared" ref="B154:L154" si="56">SUM(B147:B153)</f>
        <v>40</v>
      </c>
      <c r="C154" s="29">
        <f t="shared" si="56"/>
        <v>84.75</v>
      </c>
      <c r="D154" s="29">
        <f t="shared" si="56"/>
        <v>72.111078992317942</v>
      </c>
      <c r="E154" s="29">
        <f t="shared" si="56"/>
        <v>83.247026971867641</v>
      </c>
      <c r="F154" s="29">
        <f t="shared" si="56"/>
        <v>95.534311442914699</v>
      </c>
      <c r="G154" s="29">
        <f t="shared" si="56"/>
        <v>109.59724305183386</v>
      </c>
      <c r="H154" s="29">
        <f t="shared" si="56"/>
        <v>105.34964673630806</v>
      </c>
      <c r="I154" s="29">
        <f t="shared" si="56"/>
        <v>106.09269426346223</v>
      </c>
      <c r="J154" s="29">
        <f t="shared" si="56"/>
        <v>106.84094312330647</v>
      </c>
      <c r="K154" s="29">
        <f t="shared" si="56"/>
        <v>107.59442972516962</v>
      </c>
      <c r="L154" s="29">
        <f t="shared" si="56"/>
        <v>-41.564078946011577</v>
      </c>
    </row>
    <row r="155" spans="1:12" s="2" customFormat="1" x14ac:dyDescent="0.25">
      <c r="A155" s="2" t="s">
        <v>105</v>
      </c>
      <c r="B155" s="26">
        <f>B145-B154</f>
        <v>-40</v>
      </c>
      <c r="C155" s="26">
        <f t="shared" ref="C155:L155" si="57">C145-C154</f>
        <v>5.25</v>
      </c>
      <c r="D155" s="26">
        <f t="shared" si="57"/>
        <v>15.920921007682097</v>
      </c>
      <c r="E155" s="26">
        <f t="shared" si="57"/>
        <v>17.532006628132407</v>
      </c>
      <c r="F155" s="26">
        <f t="shared" si="57"/>
        <v>19.837526222365355</v>
      </c>
      <c r="G155" s="26">
        <f t="shared" si="57"/>
        <v>22.480436707378772</v>
      </c>
      <c r="H155" s="26">
        <f t="shared" si="57"/>
        <v>24.551379897559784</v>
      </c>
      <c r="I155" s="26">
        <f t="shared" si="57"/>
        <v>24.717639556842713</v>
      </c>
      <c r="J155" s="26">
        <f t="shared" si="57"/>
        <v>24.885063033740593</v>
      </c>
      <c r="K155" s="26">
        <f t="shared" si="57"/>
        <v>25.053658474976771</v>
      </c>
      <c r="L155" s="26">
        <f t="shared" si="57"/>
        <v>22.234684167417541</v>
      </c>
    </row>
    <row r="157" spans="1:12" x14ac:dyDescent="0.25">
      <c r="A157" s="1" t="s">
        <v>97</v>
      </c>
      <c r="B157" s="112">
        <f>B65</f>
        <v>0.125</v>
      </c>
    </row>
    <row r="158" spans="1:12" x14ac:dyDescent="0.25">
      <c r="A158" s="1" t="s">
        <v>57</v>
      </c>
      <c r="B158" s="76">
        <f>NPV(B157,C155:L155)+B155</f>
        <v>62.592655272256764</v>
      </c>
      <c r="H158" s="23"/>
    </row>
    <row r="159" spans="1:12" x14ac:dyDescent="0.25">
      <c r="A159" s="1" t="s">
        <v>98</v>
      </c>
      <c r="B159" s="30">
        <f>IRR(B155:L155)</f>
        <v>0.372451588171125</v>
      </c>
    </row>
    <row r="160" spans="1:12" x14ac:dyDescent="0.25">
      <c r="A160" s="1" t="s">
        <v>99</v>
      </c>
      <c r="C160" s="24">
        <f>SUM($B$155:B155)</f>
        <v>-40</v>
      </c>
      <c r="D160" s="24">
        <f>SUM($B$155:C155)</f>
        <v>-34.75</v>
      </c>
      <c r="E160" s="24">
        <f>SUM($B$155:D155)</f>
        <v>-18.829078992317903</v>
      </c>
      <c r="F160" s="44">
        <f>SUM($B$155:E155)</f>
        <v>-1.297072364185496</v>
      </c>
      <c r="I160" s="24"/>
    </row>
    <row r="161" spans="1:12" s="34" customFormat="1" x14ac:dyDescent="0.25">
      <c r="A161" s="34" t="s">
        <v>100</v>
      </c>
      <c r="C161" s="35">
        <f>C155/C93</f>
        <v>0.99508152696971752</v>
      </c>
      <c r="D161" s="35">
        <f>D155/D93</f>
        <v>3.0176408356359152</v>
      </c>
      <c r="E161" s="35">
        <f>E155/E93</f>
        <v>3.3230049383552771</v>
      </c>
      <c r="F161" s="35">
        <f>F155/F93</f>
        <v>3.7599915970767865</v>
      </c>
      <c r="G161" s="35">
        <f>G155/G93</f>
        <v>4.260927102042773</v>
      </c>
      <c r="H161" s="35"/>
    </row>
    <row r="162" spans="1:12" s="34" customFormat="1" x14ac:dyDescent="0.25">
      <c r="A162" s="34" t="s">
        <v>201</v>
      </c>
      <c r="B162" s="117">
        <f>NPV(B157,C155:L155)/-B155</f>
        <v>2.5648163818064189</v>
      </c>
      <c r="C162" s="35"/>
      <c r="D162" s="35"/>
      <c r="E162" s="35"/>
      <c r="F162" s="35"/>
      <c r="G162" s="35"/>
      <c r="H162" s="35"/>
    </row>
    <row r="164" spans="1:12" x14ac:dyDescent="0.25">
      <c r="A164" s="39" t="s">
        <v>108</v>
      </c>
      <c r="B164" s="4" t="s">
        <v>76</v>
      </c>
    </row>
    <row r="165" spans="1:12" ht="14.4" thickBot="1" x14ac:dyDescent="0.3">
      <c r="A165" s="5" t="s">
        <v>69</v>
      </c>
      <c r="B165" s="5">
        <v>0</v>
      </c>
      <c r="C165" s="5">
        <v>1</v>
      </c>
      <c r="D165" s="5">
        <v>2</v>
      </c>
      <c r="E165" s="5">
        <v>3</v>
      </c>
      <c r="F165" s="5">
        <v>4</v>
      </c>
      <c r="G165" s="5">
        <v>5</v>
      </c>
      <c r="H165" s="5">
        <v>6</v>
      </c>
      <c r="I165" s="5">
        <v>7</v>
      </c>
      <c r="J165" s="5">
        <v>8</v>
      </c>
      <c r="K165" s="5">
        <v>9</v>
      </c>
      <c r="L165" s="5">
        <v>10</v>
      </c>
    </row>
    <row r="166" spans="1:12" ht="14.4" thickTop="1" x14ac:dyDescent="0.25">
      <c r="A166" s="1" t="s">
        <v>105</v>
      </c>
      <c r="B166" s="24">
        <f>B155</f>
        <v>-40</v>
      </c>
      <c r="C166" s="24">
        <f t="shared" ref="C166:L166" si="58">C155</f>
        <v>5.25</v>
      </c>
      <c r="D166" s="24">
        <f t="shared" si="58"/>
        <v>15.920921007682097</v>
      </c>
      <c r="E166" s="24">
        <f t="shared" si="58"/>
        <v>17.532006628132407</v>
      </c>
      <c r="F166" s="24">
        <f t="shared" si="58"/>
        <v>19.837526222365355</v>
      </c>
      <c r="G166" s="24">
        <f t="shared" si="58"/>
        <v>22.480436707378772</v>
      </c>
      <c r="H166" s="24">
        <f t="shared" si="58"/>
        <v>24.551379897559784</v>
      </c>
      <c r="I166" s="24">
        <f t="shared" si="58"/>
        <v>24.717639556842713</v>
      </c>
      <c r="J166" s="24">
        <f t="shared" si="58"/>
        <v>24.885063033740593</v>
      </c>
      <c r="K166" s="24">
        <f t="shared" si="58"/>
        <v>25.053658474976771</v>
      </c>
      <c r="L166" s="24">
        <f t="shared" si="58"/>
        <v>22.234684167417541</v>
      </c>
    </row>
    <row r="167" spans="1:12" x14ac:dyDescent="0.25">
      <c r="A167" s="1" t="s">
        <v>107</v>
      </c>
      <c r="B167" s="24">
        <f>B97</f>
        <v>20</v>
      </c>
      <c r="C167" s="24">
        <f t="shared" ref="C167:G167" si="59">C97</f>
        <v>-5.2759496158949082</v>
      </c>
      <c r="D167" s="24">
        <f t="shared" si="59"/>
        <v>-5.2759496158949082</v>
      </c>
      <c r="E167" s="24">
        <f t="shared" si="59"/>
        <v>-5.2759496158949082</v>
      </c>
      <c r="F167" s="24">
        <f t="shared" si="59"/>
        <v>-5.2759496158949082</v>
      </c>
      <c r="G167" s="24">
        <f t="shared" si="59"/>
        <v>-5.2759496158949082</v>
      </c>
      <c r="H167" s="24"/>
      <c r="I167" s="24"/>
      <c r="J167" s="24"/>
      <c r="K167" s="24"/>
      <c r="L167" s="24"/>
    </row>
    <row r="168" spans="1:12" x14ac:dyDescent="0.25">
      <c r="A168" s="2" t="s">
        <v>109</v>
      </c>
      <c r="B168" s="24">
        <f>B166+B167</f>
        <v>-20</v>
      </c>
      <c r="C168" s="24">
        <f>C166+C167</f>
        <v>-2.5949615894908185E-2</v>
      </c>
      <c r="D168" s="24">
        <f t="shared" ref="D168:L168" si="60">D166+D167</f>
        <v>10.644971391787188</v>
      </c>
      <c r="E168" s="24">
        <f t="shared" si="60"/>
        <v>12.256057012237498</v>
      </c>
      <c r="F168" s="24">
        <f t="shared" si="60"/>
        <v>14.561576606470446</v>
      </c>
      <c r="G168" s="24">
        <f t="shared" si="60"/>
        <v>17.204487091483863</v>
      </c>
      <c r="H168" s="24">
        <f t="shared" si="60"/>
        <v>24.551379897559784</v>
      </c>
      <c r="I168" s="24">
        <f t="shared" si="60"/>
        <v>24.717639556842713</v>
      </c>
      <c r="J168" s="24">
        <f t="shared" si="60"/>
        <v>24.885063033740593</v>
      </c>
      <c r="K168" s="24">
        <f t="shared" si="60"/>
        <v>25.053658474976771</v>
      </c>
      <c r="L168" s="24">
        <f t="shared" si="60"/>
        <v>22.234684167417541</v>
      </c>
    </row>
    <row r="169" spans="1:12" x14ac:dyDescent="0.25">
      <c r="B169" s="24"/>
      <c r="C169" s="24"/>
      <c r="D169" s="24"/>
      <c r="E169" s="24"/>
      <c r="F169" s="24"/>
      <c r="G169" s="24"/>
      <c r="H169" s="24"/>
      <c r="I169" s="24"/>
      <c r="J169" s="24"/>
      <c r="K169" s="24"/>
      <c r="L169" s="24"/>
    </row>
    <row r="170" spans="1:12" x14ac:dyDescent="0.25">
      <c r="A170" s="1" t="s">
        <v>106</v>
      </c>
      <c r="B170" s="7">
        <f>B64</f>
        <v>0.15</v>
      </c>
    </row>
    <row r="171" spans="1:12" x14ac:dyDescent="0.25">
      <c r="A171" s="1" t="s">
        <v>57</v>
      </c>
      <c r="B171" s="36">
        <f>NPV(B170,C168:L168)+B168</f>
        <v>53.623792469027848</v>
      </c>
    </row>
    <row r="172" spans="1:12" x14ac:dyDescent="0.25">
      <c r="A172" s="1" t="s">
        <v>98</v>
      </c>
      <c r="B172" s="40">
        <f>IRR(B168:L168)</f>
        <v>0.48437119764335113</v>
      </c>
    </row>
    <row r="175" spans="1:12" s="2" customFormat="1" x14ac:dyDescent="0.25">
      <c r="A175" s="17" t="s">
        <v>110</v>
      </c>
      <c r="B175" s="16"/>
      <c r="C175" s="16"/>
      <c r="D175" s="16"/>
      <c r="E175" s="16"/>
      <c r="F175" s="16"/>
      <c r="G175" s="16"/>
      <c r="H175" s="16"/>
      <c r="I175" s="16"/>
      <c r="J175" s="16"/>
      <c r="K175" s="16"/>
      <c r="L175" s="16"/>
    </row>
    <row r="178" spans="1:14" x14ac:dyDescent="0.25">
      <c r="A178" s="2" t="s">
        <v>112</v>
      </c>
      <c r="G178" s="46" t="s">
        <v>57</v>
      </c>
      <c r="H178" s="120" t="s">
        <v>133</v>
      </c>
      <c r="I178" s="120"/>
      <c r="J178" s="120"/>
      <c r="K178" s="120"/>
      <c r="L178" s="120"/>
    </row>
    <row r="179" spans="1:14" s="3" customFormat="1" x14ac:dyDescent="0.25">
      <c r="A179" s="3" t="s">
        <v>111</v>
      </c>
      <c r="B179" s="1"/>
      <c r="C179" s="1"/>
      <c r="D179" s="1"/>
      <c r="E179" s="1"/>
      <c r="F179" s="1"/>
      <c r="G179" s="46"/>
      <c r="H179" s="41">
        <v>13</v>
      </c>
      <c r="I179" s="41">
        <v>14</v>
      </c>
      <c r="J179" s="45">
        <v>15</v>
      </c>
      <c r="K179" s="41">
        <v>16</v>
      </c>
      <c r="L179" s="41">
        <v>17</v>
      </c>
      <c r="M179" s="1"/>
      <c r="N179" s="1"/>
    </row>
    <row r="180" spans="1:14" x14ac:dyDescent="0.25">
      <c r="A180" s="1" t="s">
        <v>113</v>
      </c>
      <c r="G180" s="46">
        <f>B158</f>
        <v>62.592655272256764</v>
      </c>
      <c r="H180" s="46">
        <f t="dataTable" ref="H180:L180" dt2D="0" dtr="1" r1="B37"/>
        <v>49.848926675710203</v>
      </c>
      <c r="I180" s="46">
        <v>56.220790973983483</v>
      </c>
      <c r="J180" s="47">
        <v>62.592655272256764</v>
      </c>
      <c r="K180" s="46">
        <v>68.964519570530058</v>
      </c>
      <c r="L180" s="46">
        <v>75.336383868803352</v>
      </c>
    </row>
    <row r="181" spans="1:14" x14ac:dyDescent="0.25">
      <c r="A181" s="1" t="s">
        <v>114</v>
      </c>
    </row>
    <row r="182" spans="1:14" x14ac:dyDescent="0.25">
      <c r="A182" s="1" t="s">
        <v>115</v>
      </c>
      <c r="G182" s="46" t="s">
        <v>57</v>
      </c>
      <c r="H182" s="120" t="s">
        <v>134</v>
      </c>
      <c r="I182" s="120"/>
      <c r="J182" s="120"/>
      <c r="K182" s="120"/>
      <c r="L182" s="120"/>
    </row>
    <row r="183" spans="1:14" x14ac:dyDescent="0.25">
      <c r="A183" s="3" t="s">
        <v>119</v>
      </c>
      <c r="G183" s="46"/>
      <c r="H183" s="41">
        <v>3</v>
      </c>
      <c r="I183" s="41">
        <v>4</v>
      </c>
      <c r="J183" s="45">
        <v>5</v>
      </c>
      <c r="K183" s="41">
        <v>6</v>
      </c>
      <c r="L183" s="41">
        <v>6</v>
      </c>
    </row>
    <row r="184" spans="1:14" x14ac:dyDescent="0.25">
      <c r="A184" s="1" t="s">
        <v>120</v>
      </c>
      <c r="G184" s="46">
        <f>B158</f>
        <v>62.592655272256764</v>
      </c>
      <c r="H184" s="49">
        <f t="dataTable" ref="H184:L184" dt2D="0" dtr="1" r1="B40" ca="1"/>
        <v>24.361469482617068</v>
      </c>
      <c r="I184" s="49">
        <v>43.477062377436951</v>
      </c>
      <c r="J184" s="50">
        <v>62.592655272256764</v>
      </c>
      <c r="K184" s="49">
        <v>81.708248167076647</v>
      </c>
      <c r="L184" s="49">
        <v>81.708248167076647</v>
      </c>
    </row>
    <row r="185" spans="1:14" x14ac:dyDescent="0.25">
      <c r="A185" s="1" t="s">
        <v>130</v>
      </c>
    </row>
    <row r="187" spans="1:14" x14ac:dyDescent="0.25">
      <c r="A187" s="2" t="s">
        <v>116</v>
      </c>
      <c r="F187" s="125" t="s">
        <v>57</v>
      </c>
      <c r="G187" s="126"/>
      <c r="H187" s="123" t="s">
        <v>133</v>
      </c>
      <c r="I187" s="123"/>
      <c r="J187" s="123"/>
      <c r="K187" s="123"/>
      <c r="L187" s="123"/>
    </row>
    <row r="188" spans="1:14" ht="15" customHeight="1" x14ac:dyDescent="0.25">
      <c r="A188" s="121" t="s">
        <v>132</v>
      </c>
      <c r="B188" s="120" t="s">
        <v>121</v>
      </c>
      <c r="C188" s="120"/>
      <c r="D188" s="120"/>
      <c r="F188" s="41"/>
      <c r="G188" s="46">
        <f>B158</f>
        <v>62.592655272256764</v>
      </c>
      <c r="H188" s="41">
        <v>13</v>
      </c>
      <c r="I188" s="41">
        <v>14</v>
      </c>
      <c r="J188" s="51">
        <v>15</v>
      </c>
      <c r="K188" s="41">
        <v>16</v>
      </c>
      <c r="L188" s="41">
        <v>17</v>
      </c>
    </row>
    <row r="189" spans="1:14" x14ac:dyDescent="0.25">
      <c r="A189" s="122"/>
      <c r="B189" s="42" t="s">
        <v>118</v>
      </c>
      <c r="C189" s="42" t="s">
        <v>128</v>
      </c>
      <c r="D189" s="42" t="s">
        <v>117</v>
      </c>
      <c r="F189" s="124" t="s">
        <v>188</v>
      </c>
      <c r="G189" s="41">
        <v>3</v>
      </c>
      <c r="H189" s="46">
        <f t="dataTable" ref="H189:L193" dt2D="1" dtr="1" r1="B37" r2="B40" ca="1"/>
        <v>16.715232324689147</v>
      </c>
      <c r="I189" s="46">
        <v>20.538350903653139</v>
      </c>
      <c r="J189" s="46">
        <v>24.361469482617068</v>
      </c>
      <c r="K189" s="46">
        <v>28.184588061581053</v>
      </c>
      <c r="L189" s="46">
        <v>32.00770664054501</v>
      </c>
    </row>
    <row r="190" spans="1:14" x14ac:dyDescent="0.25">
      <c r="A190" s="41" t="s">
        <v>126</v>
      </c>
      <c r="B190" s="42">
        <v>17</v>
      </c>
      <c r="C190" s="42">
        <v>15</v>
      </c>
      <c r="D190" s="42">
        <v>13</v>
      </c>
      <c r="F190" s="124"/>
      <c r="G190" s="41">
        <v>4</v>
      </c>
      <c r="H190" s="46">
        <v>33.282079500199686</v>
      </c>
      <c r="I190" s="46">
        <v>38.379570938818304</v>
      </c>
      <c r="J190" s="46">
        <v>43.477062377436951</v>
      </c>
      <c r="K190" s="46">
        <v>48.574553816055555</v>
      </c>
      <c r="L190" s="46">
        <v>53.672045254674188</v>
      </c>
    </row>
    <row r="191" spans="1:14" x14ac:dyDescent="0.25">
      <c r="A191" s="41" t="s">
        <v>127</v>
      </c>
      <c r="B191" s="42">
        <v>6</v>
      </c>
      <c r="C191" s="42">
        <v>5</v>
      </c>
      <c r="D191" s="42">
        <v>4</v>
      </c>
      <c r="F191" s="124"/>
      <c r="G191" s="51">
        <v>5</v>
      </c>
      <c r="H191" s="46">
        <v>49.848926675710203</v>
      </c>
      <c r="I191" s="46">
        <v>56.220790973983483</v>
      </c>
      <c r="J191" s="52">
        <v>62.592655272256764</v>
      </c>
      <c r="K191" s="46">
        <v>68.964519570530058</v>
      </c>
      <c r="L191" s="46">
        <v>75.336383868803352</v>
      </c>
    </row>
    <row r="192" spans="1:14" x14ac:dyDescent="0.25">
      <c r="A192" s="41" t="s">
        <v>115</v>
      </c>
      <c r="B192" s="43">
        <v>0.1</v>
      </c>
      <c r="C192" s="43">
        <v>0.08</v>
      </c>
      <c r="D192" s="43">
        <v>0.06</v>
      </c>
      <c r="F192" s="124"/>
      <c r="G192" s="41">
        <v>6</v>
      </c>
      <c r="H192" s="46">
        <v>66.415773851220763</v>
      </c>
      <c r="I192" s="46">
        <v>74.062011009148719</v>
      </c>
      <c r="J192" s="46">
        <v>81.708248167076647</v>
      </c>
      <c r="K192" s="46">
        <v>89.354485325004561</v>
      </c>
      <c r="L192" s="46">
        <v>97.000722482932474</v>
      </c>
    </row>
    <row r="193" spans="1:12" x14ac:dyDescent="0.25">
      <c r="B193" s="48"/>
      <c r="C193" s="48"/>
      <c r="D193" s="48"/>
      <c r="F193" s="124"/>
      <c r="G193" s="41">
        <v>7</v>
      </c>
      <c r="H193" s="46">
        <v>82.982621026731266</v>
      </c>
      <c r="I193" s="46">
        <v>91.903231044313856</v>
      </c>
      <c r="J193" s="46">
        <v>100.8238410618965</v>
      </c>
      <c r="K193" s="46">
        <v>109.74445107947903</v>
      </c>
      <c r="L193" s="46">
        <v>118.66506109706157</v>
      </c>
    </row>
    <row r="194" spans="1:12" x14ac:dyDescent="0.25">
      <c r="B194" s="48"/>
      <c r="C194" s="48"/>
      <c r="D194" s="48"/>
    </row>
    <row r="195" spans="1:12" x14ac:dyDescent="0.25">
      <c r="A195" s="2" t="s">
        <v>116</v>
      </c>
    </row>
    <row r="196" spans="1:12" x14ac:dyDescent="0.25">
      <c r="A196" s="118" t="s">
        <v>135</v>
      </c>
      <c r="B196" s="120" t="s">
        <v>121</v>
      </c>
      <c r="C196" s="120"/>
      <c r="D196" s="120"/>
    </row>
    <row r="197" spans="1:12" x14ac:dyDescent="0.25">
      <c r="A197" s="119"/>
      <c r="B197" s="42" t="s">
        <v>118</v>
      </c>
      <c r="C197" s="42" t="s">
        <v>128</v>
      </c>
      <c r="D197" s="42" t="s">
        <v>117</v>
      </c>
    </row>
    <row r="198" spans="1:12" x14ac:dyDescent="0.25">
      <c r="A198" s="41" t="s">
        <v>136</v>
      </c>
      <c r="B198" s="43">
        <v>0.1</v>
      </c>
      <c r="C198" s="43">
        <v>0.2</v>
      </c>
      <c r="D198" s="43">
        <v>0.3</v>
      </c>
    </row>
    <row r="199" spans="1:12" x14ac:dyDescent="0.25">
      <c r="A199" s="41" t="s">
        <v>137</v>
      </c>
      <c r="B199" s="43">
        <v>0.05</v>
      </c>
      <c r="C199" s="43">
        <v>0.1</v>
      </c>
      <c r="D199" s="43">
        <v>0.15</v>
      </c>
    </row>
    <row r="200" spans="1:12" x14ac:dyDescent="0.25">
      <c r="A200" s="41" t="s">
        <v>138</v>
      </c>
      <c r="B200" s="43">
        <v>0.3</v>
      </c>
      <c r="C200" s="43">
        <v>0.2</v>
      </c>
      <c r="D200" s="43">
        <v>0.1</v>
      </c>
    </row>
    <row r="201" spans="1:12" x14ac:dyDescent="0.25">
      <c r="B201" s="48"/>
      <c r="C201" s="48"/>
      <c r="D201" s="48"/>
    </row>
    <row r="202" spans="1:12" x14ac:dyDescent="0.25">
      <c r="B202" s="48"/>
      <c r="C202" s="48"/>
      <c r="D202" s="48"/>
    </row>
    <row r="203" spans="1:12" x14ac:dyDescent="0.25">
      <c r="A203" s="2" t="s">
        <v>122</v>
      </c>
    </row>
    <row r="204" spans="1:12" x14ac:dyDescent="0.25">
      <c r="A204" s="3" t="s">
        <v>124</v>
      </c>
    </row>
    <row r="205" spans="1:12" x14ac:dyDescent="0.25">
      <c r="A205" s="1" t="s">
        <v>113</v>
      </c>
    </row>
    <row r="206" spans="1:12" x14ac:dyDescent="0.25">
      <c r="A206" s="1" t="s">
        <v>114</v>
      </c>
    </row>
    <row r="207" spans="1:12" x14ac:dyDescent="0.25">
      <c r="A207" s="1" t="s">
        <v>115</v>
      </c>
    </row>
    <row r="208" spans="1:12" x14ac:dyDescent="0.25">
      <c r="A208" s="3" t="s">
        <v>125</v>
      </c>
    </row>
    <row r="209" spans="1:12" x14ac:dyDescent="0.25">
      <c r="A209" s="1" t="s">
        <v>57</v>
      </c>
    </row>
    <row r="210" spans="1:12" x14ac:dyDescent="0.25">
      <c r="A210" s="1" t="s">
        <v>98</v>
      </c>
    </row>
    <row r="212" spans="1:12" x14ac:dyDescent="0.25">
      <c r="A212" s="19" t="s">
        <v>189</v>
      </c>
      <c r="B212" s="4" t="s">
        <v>76</v>
      </c>
    </row>
    <row r="213" spans="1:12" ht="14.4" thickBot="1" x14ac:dyDescent="0.3">
      <c r="A213" s="5" t="s">
        <v>69</v>
      </c>
      <c r="B213" s="5">
        <v>0</v>
      </c>
      <c r="C213" s="5">
        <v>1</v>
      </c>
      <c r="D213" s="5">
        <v>2</v>
      </c>
      <c r="E213" s="5">
        <v>3</v>
      </c>
      <c r="F213" s="5">
        <v>4</v>
      </c>
      <c r="G213" s="5">
        <v>5</v>
      </c>
      <c r="H213" s="5">
        <v>6</v>
      </c>
      <c r="I213" s="5">
        <v>7</v>
      </c>
      <c r="J213" s="5">
        <v>8</v>
      </c>
      <c r="K213" s="5">
        <v>9</v>
      </c>
      <c r="L213" s="5">
        <v>10</v>
      </c>
    </row>
    <row r="214" spans="1:12" ht="14.4" thickTop="1" x14ac:dyDescent="0.25">
      <c r="A214" s="1" t="s">
        <v>190</v>
      </c>
      <c r="B214" s="24">
        <f>B155</f>
        <v>-40</v>
      </c>
      <c r="C214" s="24">
        <f t="shared" ref="C214:L214" si="61">C155</f>
        <v>5.25</v>
      </c>
      <c r="D214" s="24">
        <f t="shared" si="61"/>
        <v>15.920921007682097</v>
      </c>
      <c r="E214" s="24">
        <f t="shared" si="61"/>
        <v>17.532006628132407</v>
      </c>
      <c r="F214" s="24">
        <f t="shared" si="61"/>
        <v>19.837526222365355</v>
      </c>
      <c r="G214" s="24">
        <f t="shared" si="61"/>
        <v>22.480436707378772</v>
      </c>
      <c r="H214" s="24">
        <f t="shared" si="61"/>
        <v>24.551379897559784</v>
      </c>
      <c r="I214" s="24">
        <f t="shared" si="61"/>
        <v>24.717639556842713</v>
      </c>
      <c r="J214" s="24">
        <f t="shared" si="61"/>
        <v>24.885063033740593</v>
      </c>
      <c r="K214" s="24">
        <f t="shared" si="61"/>
        <v>25.053658474976771</v>
      </c>
      <c r="L214" s="24">
        <f t="shared" si="61"/>
        <v>22.234684167417541</v>
      </c>
    </row>
    <row r="216" spans="1:12" x14ac:dyDescent="0.25">
      <c r="A216" s="41"/>
      <c r="B216" s="113" t="s">
        <v>191</v>
      </c>
      <c r="C216" s="113" t="s">
        <v>34</v>
      </c>
    </row>
    <row r="217" spans="1:12" x14ac:dyDescent="0.25">
      <c r="A217" s="41" t="s">
        <v>192</v>
      </c>
      <c r="B217" s="115">
        <v>0.3</v>
      </c>
      <c r="C217" s="115">
        <v>0.15</v>
      </c>
      <c r="D217" s="110" t="s">
        <v>197</v>
      </c>
    </row>
    <row r="218" spans="1:12" x14ac:dyDescent="0.25">
      <c r="A218" s="41" t="s">
        <v>193</v>
      </c>
      <c r="B218" s="115">
        <v>0.4</v>
      </c>
      <c r="C218" s="115">
        <v>0.1</v>
      </c>
      <c r="D218" s="110" t="s">
        <v>198</v>
      </c>
    </row>
    <row r="219" spans="1:12" x14ac:dyDescent="0.25">
      <c r="A219" s="41" t="s">
        <v>194</v>
      </c>
      <c r="B219" s="115">
        <f>1-B217-B218</f>
        <v>0.29999999999999993</v>
      </c>
      <c r="C219" s="115">
        <v>0.08</v>
      </c>
    </row>
    <row r="220" spans="1:12" x14ac:dyDescent="0.25">
      <c r="A220" s="41" t="s">
        <v>196</v>
      </c>
      <c r="B220" s="106">
        <f>SUM(B217:B219)</f>
        <v>0.99999999999999989</v>
      </c>
    </row>
    <row r="222" spans="1:12" x14ac:dyDescent="0.25">
      <c r="A222" s="1" t="s">
        <v>195</v>
      </c>
      <c r="B222" s="93">
        <f>B217*C217+B218*C218+B219*C219</f>
        <v>0.109</v>
      </c>
    </row>
    <row r="223" spans="1:12" x14ac:dyDescent="0.25">
      <c r="A223" s="1" t="s">
        <v>57</v>
      </c>
      <c r="B223" s="114">
        <f>NPV(B222,C214:L214)+B214</f>
        <v>70.879200079232447</v>
      </c>
    </row>
  </sheetData>
  <scenarios current="0" show="0" sqref="B158">
    <scenario name="BASE" locked="1" count="3" user="Nguyen Tan Binh" comment="Created by Nguyen Tan Binh on 8/27/2025">
      <inputCells r="B53" val="0.2" numFmtId="9"/>
      <inputCells r="B54" val="0.1" numFmtId="9"/>
      <inputCells r="B55" val="0.2" numFmtId="9"/>
    </scenario>
    <scenario name="BEST" locked="1" count="3" user="Nguyen Tan Binh" comment="Created by Nguyen Tan Binh on 8/27/2025">
      <inputCells r="B53" val="0.1" numFmtId="9"/>
      <inputCells r="B54" val="0.05" numFmtId="9"/>
      <inputCells r="B55" val="0.3" numFmtId="9"/>
    </scenario>
    <scenario name="WORSE" locked="1" count="3" user="Nguyen Tan Binh" comment="Created by Nguyen Tan Binh on 8/27/2025">
      <inputCells r="B53" val="0.3" numFmtId="9"/>
      <inputCells r="B54" val="0.15" numFmtId="9"/>
      <inputCells r="B55" val="0.1" numFmtId="9"/>
    </scenario>
  </scenarios>
  <mergeCells count="9">
    <mergeCell ref="A196:A197"/>
    <mergeCell ref="B196:D196"/>
    <mergeCell ref="B188:D188"/>
    <mergeCell ref="A188:A189"/>
    <mergeCell ref="H178:L178"/>
    <mergeCell ref="H182:L182"/>
    <mergeCell ref="H187:L187"/>
    <mergeCell ref="F189:F193"/>
    <mergeCell ref="F187:G18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B52C0-6B13-40A2-92C2-CA0F455A9957}">
  <dimension ref="A1:N224"/>
  <sheetViews>
    <sheetView topLeftCell="A207" zoomScale="115" zoomScaleNormal="115" workbookViewId="0">
      <selection activeCell="E64" sqref="E64"/>
    </sheetView>
  </sheetViews>
  <sheetFormatPr defaultRowHeight="13.8" x14ac:dyDescent="0.25"/>
  <cols>
    <col min="1" max="1" width="32.7265625" style="1" bestFit="1" customWidth="1"/>
    <col min="2" max="2" width="10.36328125" style="34" bestFit="1" customWidth="1"/>
    <col min="3" max="12" width="8.6328125" style="1" customWidth="1"/>
    <col min="13" max="13" width="12.54296875" style="1" bestFit="1" customWidth="1"/>
    <col min="14" max="16384" width="8.7265625" style="1"/>
  </cols>
  <sheetData>
    <row r="1" spans="1:13" x14ac:dyDescent="0.25">
      <c r="A1" s="19" t="s">
        <v>202</v>
      </c>
    </row>
    <row r="2" spans="1:13" x14ac:dyDescent="0.25">
      <c r="A2" s="19" t="s">
        <v>123</v>
      </c>
    </row>
    <row r="3" spans="1:13" x14ac:dyDescent="0.25">
      <c r="A3" s="1" t="s">
        <v>199</v>
      </c>
    </row>
    <row r="5" spans="1:13" x14ac:dyDescent="0.25">
      <c r="A5" s="3" t="s">
        <v>0</v>
      </c>
    </row>
    <row r="6" spans="1:13" x14ac:dyDescent="0.25">
      <c r="A6" s="1" t="s">
        <v>1</v>
      </c>
      <c r="M6" s="9"/>
    </row>
    <row r="7" spans="1:13" x14ac:dyDescent="0.25">
      <c r="A7" s="3" t="s">
        <v>2</v>
      </c>
    </row>
    <row r="8" spans="1:13" x14ac:dyDescent="0.25">
      <c r="A8" s="1" t="s">
        <v>3</v>
      </c>
    </row>
    <row r="9" spans="1:13" x14ac:dyDescent="0.25">
      <c r="A9" s="1" t="s">
        <v>4</v>
      </c>
      <c r="B9" s="34">
        <v>22</v>
      </c>
    </row>
    <row r="11" spans="1:13" x14ac:dyDescent="0.25">
      <c r="A11" s="2" t="s">
        <v>59</v>
      </c>
    </row>
    <row r="12" spans="1:13" x14ac:dyDescent="0.25">
      <c r="A12" s="20" t="s">
        <v>129</v>
      </c>
      <c r="B12" s="21">
        <v>2025</v>
      </c>
      <c r="C12" s="22">
        <v>2026</v>
      </c>
      <c r="D12" s="21">
        <v>2027</v>
      </c>
      <c r="E12" s="22">
        <v>2028</v>
      </c>
      <c r="F12" s="21">
        <v>2029</v>
      </c>
      <c r="G12" s="22">
        <v>2030</v>
      </c>
      <c r="H12" s="21">
        <v>2031</v>
      </c>
      <c r="I12" s="22">
        <v>2032</v>
      </c>
      <c r="J12" s="21">
        <v>2033</v>
      </c>
      <c r="K12" s="22">
        <v>2034</v>
      </c>
      <c r="L12" s="21">
        <v>2035</v>
      </c>
    </row>
    <row r="13" spans="1:13" ht="14.4" thickBot="1" x14ac:dyDescent="0.3">
      <c r="A13" s="14" t="s">
        <v>63</v>
      </c>
      <c r="B13" s="15">
        <v>0</v>
      </c>
      <c r="C13" s="5">
        <v>1</v>
      </c>
      <c r="D13" s="15">
        <v>2</v>
      </c>
      <c r="E13" s="5">
        <v>3</v>
      </c>
      <c r="F13" s="15">
        <v>4</v>
      </c>
      <c r="G13" s="5">
        <v>5</v>
      </c>
      <c r="H13" s="15">
        <v>6</v>
      </c>
      <c r="I13" s="5">
        <v>7</v>
      </c>
      <c r="J13" s="15">
        <v>8</v>
      </c>
      <c r="K13" s="5">
        <v>9</v>
      </c>
      <c r="L13" s="15">
        <v>10</v>
      </c>
    </row>
    <row r="14" spans="1:13" ht="14.4" thickTop="1" x14ac:dyDescent="0.25">
      <c r="A14" s="2" t="s">
        <v>60</v>
      </c>
    </row>
    <row r="15" spans="1:13" x14ac:dyDescent="0.25">
      <c r="A15" s="1" t="s">
        <v>61</v>
      </c>
      <c r="B15" s="11">
        <v>0.06</v>
      </c>
    </row>
    <row r="16" spans="1:13" x14ac:dyDescent="0.25">
      <c r="A16" s="1" t="s">
        <v>62</v>
      </c>
      <c r="B16" s="38">
        <v>0.04</v>
      </c>
    </row>
    <row r="17" spans="1:5" x14ac:dyDescent="0.25">
      <c r="A17" s="1" t="s">
        <v>70</v>
      </c>
      <c r="B17" s="34">
        <v>26</v>
      </c>
    </row>
    <row r="19" spans="1:5" s="2" customFormat="1" x14ac:dyDescent="0.25">
      <c r="A19" s="2" t="s">
        <v>10</v>
      </c>
      <c r="B19" s="81"/>
      <c r="E19" s="1"/>
    </row>
    <row r="20" spans="1:5" ht="14.4" thickBot="1" x14ac:dyDescent="0.3">
      <c r="A20" s="5" t="s">
        <v>5</v>
      </c>
      <c r="B20" s="82" t="s">
        <v>11</v>
      </c>
    </row>
    <row r="21" spans="1:5" ht="14.4" thickTop="1" x14ac:dyDescent="0.25">
      <c r="A21" s="1" t="s">
        <v>6</v>
      </c>
      <c r="B21" s="34">
        <v>25</v>
      </c>
    </row>
    <row r="22" spans="1:5" x14ac:dyDescent="0.25">
      <c r="A22" s="1" t="s">
        <v>7</v>
      </c>
      <c r="B22" s="34">
        <v>10</v>
      </c>
    </row>
    <row r="23" spans="1:5" x14ac:dyDescent="0.25">
      <c r="A23" s="1" t="s">
        <v>8</v>
      </c>
      <c r="B23" s="83">
        <v>5</v>
      </c>
    </row>
    <row r="24" spans="1:5" s="3" customFormat="1" x14ac:dyDescent="0.25">
      <c r="A24" s="3" t="s">
        <v>9</v>
      </c>
      <c r="B24" s="81">
        <f>SUM(B21:B23)</f>
        <v>40</v>
      </c>
    </row>
    <row r="26" spans="1:5" x14ac:dyDescent="0.25">
      <c r="A26" s="1" t="s">
        <v>12</v>
      </c>
      <c r="B26" s="34">
        <v>10</v>
      </c>
    </row>
    <row r="27" spans="1:5" x14ac:dyDescent="0.25">
      <c r="A27" s="1" t="s">
        <v>131</v>
      </c>
      <c r="B27" s="38"/>
    </row>
    <row r="28" spans="1:5" x14ac:dyDescent="0.25">
      <c r="A28" s="1" t="s">
        <v>64</v>
      </c>
      <c r="B28" s="38">
        <v>0.3</v>
      </c>
    </row>
    <row r="29" spans="1:5" x14ac:dyDescent="0.25">
      <c r="B29" s="38"/>
    </row>
    <row r="30" spans="1:5" x14ac:dyDescent="0.25">
      <c r="A30" s="2" t="s">
        <v>65</v>
      </c>
      <c r="B30" s="38"/>
    </row>
    <row r="31" spans="1:5" x14ac:dyDescent="0.25">
      <c r="A31" s="1" t="s">
        <v>66</v>
      </c>
      <c r="B31" s="34">
        <v>10</v>
      </c>
    </row>
    <row r="32" spans="1:5" x14ac:dyDescent="0.25">
      <c r="A32" s="3" t="s">
        <v>77</v>
      </c>
    </row>
    <row r="33" spans="1:13" x14ac:dyDescent="0.25">
      <c r="A33" s="1" t="s">
        <v>79</v>
      </c>
      <c r="B33" s="34">
        <v>1</v>
      </c>
    </row>
    <row r="34" spans="1:13" x14ac:dyDescent="0.25">
      <c r="A34" s="1" t="s">
        <v>78</v>
      </c>
      <c r="B34" s="34">
        <v>9</v>
      </c>
    </row>
    <row r="36" spans="1:13" x14ac:dyDescent="0.25">
      <c r="A36" s="2" t="s">
        <v>13</v>
      </c>
    </row>
    <row r="37" spans="1:13" x14ac:dyDescent="0.25">
      <c r="A37" s="1" t="s">
        <v>101</v>
      </c>
      <c r="B37" s="34">
        <v>15</v>
      </c>
      <c r="E37" s="9"/>
      <c r="F37" s="9"/>
      <c r="G37" s="9"/>
      <c r="H37" s="9"/>
      <c r="I37" s="9"/>
      <c r="J37" s="9"/>
      <c r="K37" s="9"/>
      <c r="L37" s="9"/>
      <c r="M37" s="9"/>
    </row>
    <row r="38" spans="1:13" x14ac:dyDescent="0.25">
      <c r="A38" s="1" t="s">
        <v>102</v>
      </c>
      <c r="B38" s="38">
        <v>0.08</v>
      </c>
    </row>
    <row r="39" spans="1:13" x14ac:dyDescent="0.25">
      <c r="A39" s="1" t="s">
        <v>103</v>
      </c>
      <c r="B39" s="38">
        <v>0.05</v>
      </c>
    </row>
    <row r="40" spans="1:13" x14ac:dyDescent="0.25">
      <c r="A40" s="1" t="s">
        <v>87</v>
      </c>
      <c r="B40" s="79">
        <v>5</v>
      </c>
      <c r="F40" s="9"/>
      <c r="G40" s="9"/>
      <c r="H40" s="9"/>
      <c r="I40" s="9"/>
      <c r="J40" s="9"/>
    </row>
    <row r="41" spans="1:13" x14ac:dyDescent="0.25">
      <c r="A41" s="10" t="s">
        <v>170</v>
      </c>
      <c r="B41" s="11">
        <v>0.06</v>
      </c>
    </row>
    <row r="42" spans="1:13" x14ac:dyDescent="0.25">
      <c r="F42" s="9"/>
      <c r="G42" s="9"/>
      <c r="H42" s="9"/>
      <c r="I42" s="9"/>
      <c r="J42" s="9"/>
    </row>
    <row r="43" spans="1:13" x14ac:dyDescent="0.25">
      <c r="A43" s="2" t="s">
        <v>18</v>
      </c>
    </row>
    <row r="44" spans="1:13" ht="14.4" thickBot="1" x14ac:dyDescent="0.3">
      <c r="A44" s="5" t="s">
        <v>5</v>
      </c>
      <c r="B44" s="15" t="s">
        <v>19</v>
      </c>
    </row>
    <row r="45" spans="1:13" ht="14.4" thickTop="1" x14ac:dyDescent="0.25">
      <c r="A45" s="1" t="s">
        <v>15</v>
      </c>
      <c r="B45" s="38">
        <v>0.55000000000000004</v>
      </c>
    </row>
    <row r="46" spans="1:13" x14ac:dyDescent="0.25">
      <c r="A46" s="1" t="s">
        <v>16</v>
      </c>
      <c r="B46" s="38">
        <v>0.1</v>
      </c>
    </row>
    <row r="47" spans="1:13" x14ac:dyDescent="0.25">
      <c r="A47" s="1" t="s">
        <v>20</v>
      </c>
      <c r="B47" s="38">
        <v>0.05</v>
      </c>
    </row>
    <row r="48" spans="1:13" x14ac:dyDescent="0.25">
      <c r="A48" s="1" t="s">
        <v>17</v>
      </c>
      <c r="B48" s="38">
        <v>7.0000000000000007E-2</v>
      </c>
    </row>
    <row r="49" spans="1:2" x14ac:dyDescent="0.25">
      <c r="B49" s="38"/>
    </row>
    <row r="50" spans="1:2" x14ac:dyDescent="0.25">
      <c r="A50" s="2" t="s">
        <v>21</v>
      </c>
      <c r="B50" s="38"/>
    </row>
    <row r="51" spans="1:2" ht="14.4" thickBot="1" x14ac:dyDescent="0.3">
      <c r="A51" s="5" t="s">
        <v>5</v>
      </c>
      <c r="B51" s="15" t="s">
        <v>19</v>
      </c>
    </row>
    <row r="52" spans="1:2" ht="14.4" thickTop="1" x14ac:dyDescent="0.25">
      <c r="A52" s="1" t="s">
        <v>33</v>
      </c>
      <c r="B52" s="38">
        <v>0.03</v>
      </c>
    </row>
    <row r="53" spans="1:2" x14ac:dyDescent="0.25">
      <c r="A53" s="1" t="s">
        <v>22</v>
      </c>
      <c r="B53" s="38">
        <v>0.2</v>
      </c>
    </row>
    <row r="54" spans="1:2" x14ac:dyDescent="0.25">
      <c r="A54" s="1" t="s">
        <v>23</v>
      </c>
      <c r="B54" s="38">
        <v>0.1</v>
      </c>
    </row>
    <row r="55" spans="1:2" x14ac:dyDescent="0.25">
      <c r="A55" s="1" t="s">
        <v>24</v>
      </c>
      <c r="B55" s="38">
        <v>0.2</v>
      </c>
    </row>
    <row r="56" spans="1:2" x14ac:dyDescent="0.25">
      <c r="B56" s="38"/>
    </row>
    <row r="57" spans="1:2" x14ac:dyDescent="0.25">
      <c r="A57" s="2" t="s">
        <v>25</v>
      </c>
      <c r="B57" s="38"/>
    </row>
    <row r="58" spans="1:2" x14ac:dyDescent="0.25">
      <c r="A58" s="1" t="s">
        <v>26</v>
      </c>
      <c r="B58" s="38">
        <v>0.5</v>
      </c>
    </row>
    <row r="59" spans="1:2" x14ac:dyDescent="0.25">
      <c r="A59" s="1" t="s">
        <v>27</v>
      </c>
      <c r="B59" s="38">
        <v>0.1</v>
      </c>
    </row>
    <row r="60" spans="1:2" x14ac:dyDescent="0.25">
      <c r="A60" s="1" t="s">
        <v>28</v>
      </c>
      <c r="B60" s="84">
        <v>5</v>
      </c>
    </row>
    <row r="61" spans="1:2" x14ac:dyDescent="0.25">
      <c r="A61" s="1" t="s">
        <v>29</v>
      </c>
      <c r="B61" s="38"/>
    </row>
    <row r="62" spans="1:2" x14ac:dyDescent="0.25">
      <c r="B62" s="38"/>
    </row>
    <row r="63" spans="1:2" x14ac:dyDescent="0.25">
      <c r="A63" s="2" t="s">
        <v>34</v>
      </c>
      <c r="B63" s="38"/>
    </row>
    <row r="64" spans="1:2" x14ac:dyDescent="0.25">
      <c r="A64" s="1" t="s">
        <v>31</v>
      </c>
      <c r="B64" s="38">
        <v>0.15</v>
      </c>
    </row>
    <row r="65" spans="1:12" x14ac:dyDescent="0.25">
      <c r="A65" s="1" t="s">
        <v>32</v>
      </c>
      <c r="B65" s="85">
        <f>B58*B59+(1-B58)*B64</f>
        <v>0.125</v>
      </c>
    </row>
    <row r="66" spans="1:12" s="10" customFormat="1" x14ac:dyDescent="0.25">
      <c r="A66" s="10" t="s">
        <v>175</v>
      </c>
      <c r="B66" s="93">
        <f>(B65-B15)/(1+B15)</f>
        <v>6.1320754716981132E-2</v>
      </c>
      <c r="D66" s="97"/>
    </row>
    <row r="67" spans="1:12" x14ac:dyDescent="0.25">
      <c r="B67" s="86"/>
    </row>
    <row r="68" spans="1:12" x14ac:dyDescent="0.25">
      <c r="A68" s="1" t="s">
        <v>30</v>
      </c>
      <c r="B68" s="38">
        <v>0.2</v>
      </c>
    </row>
    <row r="70" spans="1:12" s="2" customFormat="1" x14ac:dyDescent="0.25">
      <c r="A70" s="17" t="s">
        <v>67</v>
      </c>
      <c r="B70" s="16"/>
      <c r="C70" s="16"/>
      <c r="D70" s="16"/>
      <c r="E70" s="16"/>
      <c r="F70" s="16"/>
      <c r="G70" s="16"/>
      <c r="H70" s="16"/>
      <c r="I70" s="16"/>
      <c r="J70" s="16"/>
      <c r="K70" s="16"/>
      <c r="L70" s="16"/>
    </row>
    <row r="72" spans="1:12" x14ac:dyDescent="0.25">
      <c r="A72" s="2" t="s">
        <v>68</v>
      </c>
    </row>
    <row r="73" spans="1:12" ht="14.4" thickBot="1" x14ac:dyDescent="0.3">
      <c r="A73" s="5" t="s">
        <v>69</v>
      </c>
      <c r="B73" s="15">
        <v>0</v>
      </c>
      <c r="C73" s="5">
        <v>1</v>
      </c>
      <c r="D73" s="5">
        <v>2</v>
      </c>
      <c r="E73" s="5">
        <v>3</v>
      </c>
      <c r="F73" s="5">
        <v>4</v>
      </c>
      <c r="G73" s="5">
        <v>5</v>
      </c>
      <c r="H73" s="5">
        <v>6</v>
      </c>
      <c r="I73" s="5">
        <v>7</v>
      </c>
      <c r="J73" s="5">
        <v>8</v>
      </c>
      <c r="K73" s="5">
        <v>9</v>
      </c>
      <c r="L73" s="5">
        <v>10</v>
      </c>
    </row>
    <row r="74" spans="1:12" ht="14.4" thickTop="1" x14ac:dyDescent="0.25">
      <c r="A74" s="1" t="s">
        <v>71</v>
      </c>
      <c r="B74" s="78">
        <f>(1+$B$15)^B73</f>
        <v>1</v>
      </c>
      <c r="C74" s="18">
        <f>(1+$B$15)^C73</f>
        <v>1.06</v>
      </c>
      <c r="D74" s="18">
        <f t="shared" ref="D74:L74" si="0">(1+$B$15)^D73</f>
        <v>1.1236000000000002</v>
      </c>
      <c r="E74" s="18">
        <f t="shared" si="0"/>
        <v>1.1910160000000003</v>
      </c>
      <c r="F74" s="18">
        <f t="shared" si="0"/>
        <v>1.2624769600000003</v>
      </c>
      <c r="G74" s="18">
        <f t="shared" si="0"/>
        <v>1.3382255776000005</v>
      </c>
      <c r="H74" s="18">
        <f t="shared" si="0"/>
        <v>1.4185191122560006</v>
      </c>
      <c r="I74" s="18">
        <f t="shared" si="0"/>
        <v>1.5036302589913608</v>
      </c>
      <c r="J74" s="18">
        <f t="shared" si="0"/>
        <v>1.5938480745308423</v>
      </c>
      <c r="K74" s="18">
        <f t="shared" si="0"/>
        <v>1.6894789590026928</v>
      </c>
      <c r="L74" s="18">
        <f t="shared" si="0"/>
        <v>1.7908476965428546</v>
      </c>
    </row>
    <row r="75" spans="1:12" x14ac:dyDescent="0.25">
      <c r="A75" s="1" t="s">
        <v>72</v>
      </c>
      <c r="B75" s="78">
        <f>(1+$B$16)^B73</f>
        <v>1</v>
      </c>
      <c r="C75" s="18">
        <f>(1+$B$16)^C73</f>
        <v>1.04</v>
      </c>
      <c r="D75" s="18">
        <f t="shared" ref="D75:L75" si="1">(1+$B$16)^D73</f>
        <v>1.0816000000000001</v>
      </c>
      <c r="E75" s="18">
        <f t="shared" si="1"/>
        <v>1.1248640000000001</v>
      </c>
      <c r="F75" s="18">
        <f t="shared" si="1"/>
        <v>1.1698585600000002</v>
      </c>
      <c r="G75" s="18">
        <f t="shared" si="1"/>
        <v>1.2166529024000003</v>
      </c>
      <c r="H75" s="18">
        <f t="shared" si="1"/>
        <v>1.2653190184960004</v>
      </c>
      <c r="I75" s="18">
        <f t="shared" si="1"/>
        <v>1.3159317792358403</v>
      </c>
      <c r="J75" s="18">
        <f t="shared" si="1"/>
        <v>1.3685690504052741</v>
      </c>
      <c r="K75" s="18">
        <f t="shared" si="1"/>
        <v>1.4233118124214852</v>
      </c>
      <c r="L75" s="18">
        <f t="shared" si="1"/>
        <v>1.4802442849183446</v>
      </c>
    </row>
    <row r="76" spans="1:12" x14ac:dyDescent="0.25">
      <c r="A76" s="1" t="s">
        <v>73</v>
      </c>
      <c r="B76" s="78">
        <f>B74/B75</f>
        <v>1</v>
      </c>
      <c r="C76" s="18">
        <f>C74/C75</f>
        <v>1.0192307692307692</v>
      </c>
      <c r="D76" s="18">
        <f t="shared" ref="D76:L76" si="2">D74/D75</f>
        <v>1.0388313609467457</v>
      </c>
      <c r="E76" s="18">
        <f t="shared" si="2"/>
        <v>1.0588088871187986</v>
      </c>
      <c r="F76" s="18">
        <f t="shared" si="2"/>
        <v>1.0791705964864677</v>
      </c>
      <c r="G76" s="18">
        <f t="shared" si="2"/>
        <v>1.0999238771881306</v>
      </c>
      <c r="H76" s="18">
        <f t="shared" si="2"/>
        <v>1.1210762594417485</v>
      </c>
      <c r="I76" s="18">
        <f t="shared" si="2"/>
        <v>1.142635418277167</v>
      </c>
      <c r="J76" s="18">
        <f t="shared" si="2"/>
        <v>1.1646091763209583</v>
      </c>
      <c r="K76" s="18">
        <f t="shared" si="2"/>
        <v>1.1870055066348228</v>
      </c>
      <c r="L76" s="18">
        <f t="shared" si="2"/>
        <v>1.2098325356085695</v>
      </c>
    </row>
    <row r="77" spans="1:12" x14ac:dyDescent="0.25">
      <c r="A77" s="1" t="s">
        <v>74</v>
      </c>
      <c r="B77" s="79">
        <f>$B$17*B76</f>
        <v>26</v>
      </c>
      <c r="C77" s="77">
        <f>$B$17*C76</f>
        <v>26.5</v>
      </c>
      <c r="D77" s="77">
        <f t="shared" ref="D77:L77" si="3">$B$17*D76</f>
        <v>27.009615384615387</v>
      </c>
      <c r="E77" s="77">
        <f t="shared" si="3"/>
        <v>27.529031065088763</v>
      </c>
      <c r="F77" s="77">
        <f t="shared" si="3"/>
        <v>28.058435508648159</v>
      </c>
      <c r="G77" s="77">
        <f t="shared" si="3"/>
        <v>28.598020806891395</v>
      </c>
      <c r="H77" s="77">
        <f t="shared" si="3"/>
        <v>29.147982745485461</v>
      </c>
      <c r="I77" s="77">
        <f t="shared" si="3"/>
        <v>29.708520875206339</v>
      </c>
      <c r="J77" s="77">
        <f t="shared" si="3"/>
        <v>30.279838584344915</v>
      </c>
      <c r="K77" s="77">
        <f t="shared" si="3"/>
        <v>30.862143172505395</v>
      </c>
      <c r="L77" s="77">
        <f t="shared" si="3"/>
        <v>31.455645925822807</v>
      </c>
    </row>
    <row r="79" spans="1:12" x14ac:dyDescent="0.25">
      <c r="A79" s="2" t="s">
        <v>75</v>
      </c>
      <c r="B79" s="87" t="s">
        <v>76</v>
      </c>
    </row>
    <row r="80" spans="1:12" ht="14.4" thickBot="1" x14ac:dyDescent="0.3">
      <c r="A80" s="5" t="s">
        <v>69</v>
      </c>
      <c r="B80" s="15">
        <v>0</v>
      </c>
    </row>
    <row r="81" spans="1:12" ht="14.4" thickTop="1" x14ac:dyDescent="0.25">
      <c r="A81" s="1" t="s">
        <v>35</v>
      </c>
      <c r="B81" s="34">
        <f>B24</f>
        <v>40</v>
      </c>
    </row>
    <row r="83" spans="1:12" x14ac:dyDescent="0.25">
      <c r="A83" s="2" t="s">
        <v>80</v>
      </c>
      <c r="B83" s="87" t="s">
        <v>76</v>
      </c>
    </row>
    <row r="84" spans="1:12" ht="14.4" thickBot="1" x14ac:dyDescent="0.3">
      <c r="A84" s="5" t="s">
        <v>69</v>
      </c>
      <c r="B84" s="15">
        <v>0</v>
      </c>
      <c r="C84" s="5">
        <v>1</v>
      </c>
      <c r="D84" s="5">
        <v>2</v>
      </c>
      <c r="E84" s="5">
        <v>3</v>
      </c>
      <c r="F84" s="5">
        <v>4</v>
      </c>
      <c r="G84" s="5">
        <v>5</v>
      </c>
      <c r="H84" s="5">
        <v>6</v>
      </c>
      <c r="I84" s="5">
        <v>7</v>
      </c>
      <c r="J84" s="5">
        <v>8</v>
      </c>
      <c r="K84" s="5">
        <v>9</v>
      </c>
      <c r="L84" s="5">
        <v>10</v>
      </c>
    </row>
    <row r="85" spans="1:12" ht="14.4" thickTop="1" x14ac:dyDescent="0.25">
      <c r="A85" s="1" t="s">
        <v>42</v>
      </c>
      <c r="C85" s="8">
        <f>B88</f>
        <v>40</v>
      </c>
      <c r="D85" s="8">
        <f>C88</f>
        <v>36</v>
      </c>
      <c r="E85" s="8">
        <f t="shared" ref="E85:L85" si="4">D88</f>
        <v>32</v>
      </c>
      <c r="F85" s="8">
        <f t="shared" si="4"/>
        <v>28</v>
      </c>
      <c r="G85" s="8">
        <f t="shared" si="4"/>
        <v>24</v>
      </c>
      <c r="H85" s="8">
        <f t="shared" si="4"/>
        <v>20</v>
      </c>
      <c r="I85" s="8">
        <f t="shared" si="4"/>
        <v>16</v>
      </c>
      <c r="J85" s="8">
        <f t="shared" si="4"/>
        <v>12</v>
      </c>
      <c r="K85" s="8">
        <f t="shared" si="4"/>
        <v>8</v>
      </c>
      <c r="L85" s="8">
        <f t="shared" si="4"/>
        <v>4</v>
      </c>
    </row>
    <row r="86" spans="1:12" x14ac:dyDescent="0.25">
      <c r="A86" s="1" t="s">
        <v>43</v>
      </c>
      <c r="C86" s="8">
        <f>C85/B26</f>
        <v>4</v>
      </c>
      <c r="D86" s="8">
        <f>C86</f>
        <v>4</v>
      </c>
      <c r="E86" s="8">
        <f t="shared" ref="E86:L86" si="5">D86</f>
        <v>4</v>
      </c>
      <c r="F86" s="8">
        <f t="shared" si="5"/>
        <v>4</v>
      </c>
      <c r="G86" s="8">
        <f t="shared" si="5"/>
        <v>4</v>
      </c>
      <c r="H86" s="8">
        <f t="shared" si="5"/>
        <v>4</v>
      </c>
      <c r="I86" s="8">
        <f t="shared" si="5"/>
        <v>4</v>
      </c>
      <c r="J86" s="8">
        <f t="shared" si="5"/>
        <v>4</v>
      </c>
      <c r="K86" s="8">
        <f t="shared" si="5"/>
        <v>4</v>
      </c>
      <c r="L86" s="8">
        <f t="shared" si="5"/>
        <v>4</v>
      </c>
    </row>
    <row r="87" spans="1:12" x14ac:dyDescent="0.25">
      <c r="A87" s="1" t="s">
        <v>44</v>
      </c>
      <c r="C87" s="8">
        <f>C86+B87</f>
        <v>4</v>
      </c>
      <c r="D87" s="8">
        <f>D86+C87</f>
        <v>8</v>
      </c>
      <c r="E87" s="8">
        <f t="shared" ref="E87:L87" si="6">E86+D87</f>
        <v>12</v>
      </c>
      <c r="F87" s="8">
        <f t="shared" si="6"/>
        <v>16</v>
      </c>
      <c r="G87" s="8">
        <f t="shared" si="6"/>
        <v>20</v>
      </c>
      <c r="H87" s="8">
        <f t="shared" si="6"/>
        <v>24</v>
      </c>
      <c r="I87" s="8">
        <f t="shared" si="6"/>
        <v>28</v>
      </c>
      <c r="J87" s="8">
        <f t="shared" si="6"/>
        <v>32</v>
      </c>
      <c r="K87" s="8">
        <f t="shared" si="6"/>
        <v>36</v>
      </c>
      <c r="L87" s="8">
        <f t="shared" si="6"/>
        <v>40</v>
      </c>
    </row>
    <row r="88" spans="1:12" x14ac:dyDescent="0.25">
      <c r="A88" s="1" t="s">
        <v>45</v>
      </c>
      <c r="B88" s="79">
        <f>B81</f>
        <v>40</v>
      </c>
      <c r="C88" s="8">
        <f>C85-C86</f>
        <v>36</v>
      </c>
      <c r="D88" s="8">
        <f>D85-D86</f>
        <v>32</v>
      </c>
      <c r="E88" s="8">
        <f t="shared" ref="E88:L88" si="7">E85-E86</f>
        <v>28</v>
      </c>
      <c r="F88" s="8">
        <f t="shared" si="7"/>
        <v>24</v>
      </c>
      <c r="G88" s="8">
        <f t="shared" si="7"/>
        <v>20</v>
      </c>
      <c r="H88" s="8">
        <f t="shared" si="7"/>
        <v>16</v>
      </c>
      <c r="I88" s="8">
        <f t="shared" si="7"/>
        <v>12</v>
      </c>
      <c r="J88" s="8">
        <f t="shared" si="7"/>
        <v>8</v>
      </c>
      <c r="K88" s="8">
        <f t="shared" si="7"/>
        <v>4</v>
      </c>
      <c r="L88" s="8">
        <f t="shared" si="7"/>
        <v>0</v>
      </c>
    </row>
    <row r="90" spans="1:12" x14ac:dyDescent="0.25">
      <c r="A90" s="2" t="s">
        <v>81</v>
      </c>
      <c r="B90" s="87" t="s">
        <v>76</v>
      </c>
    </row>
    <row r="91" spans="1:12" ht="14.4" thickBot="1" x14ac:dyDescent="0.3">
      <c r="A91" s="5" t="s">
        <v>69</v>
      </c>
      <c r="B91" s="15">
        <v>0</v>
      </c>
      <c r="C91" s="5">
        <v>1</v>
      </c>
      <c r="D91" s="5">
        <v>2</v>
      </c>
      <c r="E91" s="5">
        <v>3</v>
      </c>
      <c r="F91" s="5">
        <v>4</v>
      </c>
      <c r="G91" s="5">
        <v>5</v>
      </c>
      <c r="H91" s="5">
        <v>6</v>
      </c>
      <c r="I91" s="5">
        <v>7</v>
      </c>
      <c r="J91" s="5">
        <v>8</v>
      </c>
      <c r="K91" s="5">
        <v>9</v>
      </c>
      <c r="L91" s="5">
        <v>10</v>
      </c>
    </row>
    <row r="92" spans="1:12" ht="14.4" thickTop="1" x14ac:dyDescent="0.25">
      <c r="A92" s="1" t="s">
        <v>36</v>
      </c>
      <c r="B92" s="79"/>
      <c r="C92" s="8">
        <f>B97</f>
        <v>20</v>
      </c>
      <c r="D92" s="8">
        <f>C97</f>
        <v>16.724050384105091</v>
      </c>
      <c r="E92" s="8">
        <f t="shared" ref="E92:G92" si="8">D97</f>
        <v>13.120505806620692</v>
      </c>
      <c r="F92" s="8">
        <f t="shared" si="8"/>
        <v>9.1566067713878532</v>
      </c>
      <c r="G92" s="8">
        <f t="shared" si="8"/>
        <v>4.7963178326317299</v>
      </c>
      <c r="H92" s="8"/>
      <c r="I92" s="8"/>
      <c r="J92" s="8"/>
      <c r="K92" s="8"/>
      <c r="L92" s="8"/>
    </row>
    <row r="93" spans="1:12" x14ac:dyDescent="0.25">
      <c r="A93" s="1" t="s">
        <v>82</v>
      </c>
      <c r="B93" s="79"/>
      <c r="C93" s="8">
        <f>C92*$B$59</f>
        <v>2</v>
      </c>
      <c r="D93" s="8">
        <f>D92*$B$59</f>
        <v>1.6724050384105091</v>
      </c>
      <c r="E93" s="8">
        <f t="shared" ref="E93:G93" si="9">E92*$B$59</f>
        <v>1.3120505806620693</v>
      </c>
      <c r="F93" s="8">
        <f t="shared" si="9"/>
        <v>0.91566067713878541</v>
      </c>
      <c r="G93" s="8">
        <f t="shared" si="9"/>
        <v>0.47963178326317302</v>
      </c>
      <c r="H93" s="8"/>
      <c r="I93" s="8"/>
      <c r="J93" s="8"/>
      <c r="K93" s="8"/>
      <c r="L93" s="8"/>
    </row>
    <row r="94" spans="1:12" x14ac:dyDescent="0.25">
      <c r="A94" s="1" t="s">
        <v>39</v>
      </c>
      <c r="B94" s="79"/>
      <c r="C94" s="8">
        <f>-PMT(B59,B60,B97)</f>
        <v>5.2759496158949082</v>
      </c>
      <c r="D94" s="8">
        <f>C94</f>
        <v>5.2759496158949082</v>
      </c>
      <c r="E94" s="8">
        <f t="shared" ref="E94:G94" si="10">D94</f>
        <v>5.2759496158949082</v>
      </c>
      <c r="F94" s="8">
        <f t="shared" si="10"/>
        <v>5.2759496158949082</v>
      </c>
      <c r="G94" s="8">
        <f t="shared" si="10"/>
        <v>5.2759496158949082</v>
      </c>
      <c r="H94" s="8"/>
      <c r="I94" s="8"/>
      <c r="J94" s="8"/>
      <c r="K94" s="8"/>
      <c r="L94" s="8"/>
    </row>
    <row r="95" spans="1:12" x14ac:dyDescent="0.25">
      <c r="A95" s="1" t="s">
        <v>40</v>
      </c>
      <c r="B95" s="79"/>
      <c r="C95" s="8">
        <f>C94-C96</f>
        <v>3.2759496158949082</v>
      </c>
      <c r="D95" s="8">
        <f>D94-D96</f>
        <v>3.6035445774843993</v>
      </c>
      <c r="E95" s="8">
        <f t="shared" ref="E95:G95" si="11">E94-E96</f>
        <v>3.9638990352328389</v>
      </c>
      <c r="F95" s="8">
        <f t="shared" si="11"/>
        <v>4.3602889387561223</v>
      </c>
      <c r="G95" s="8">
        <f t="shared" si="11"/>
        <v>4.7963178326317353</v>
      </c>
      <c r="H95" s="8"/>
      <c r="I95" s="8"/>
      <c r="J95" s="8"/>
      <c r="K95" s="8"/>
      <c r="L95" s="8"/>
    </row>
    <row r="96" spans="1:12" x14ac:dyDescent="0.25">
      <c r="A96" s="1" t="s">
        <v>83</v>
      </c>
      <c r="B96" s="79"/>
      <c r="C96" s="8">
        <f>C93</f>
        <v>2</v>
      </c>
      <c r="D96" s="8">
        <f>D93</f>
        <v>1.6724050384105091</v>
      </c>
      <c r="E96" s="8">
        <f t="shared" ref="E96:G96" si="12">E93</f>
        <v>1.3120505806620693</v>
      </c>
      <c r="F96" s="8">
        <f t="shared" si="12"/>
        <v>0.91566067713878541</v>
      </c>
      <c r="G96" s="8">
        <f t="shared" si="12"/>
        <v>0.47963178326317302</v>
      </c>
      <c r="H96" s="8"/>
      <c r="I96" s="8"/>
      <c r="J96" s="8"/>
      <c r="K96" s="8"/>
      <c r="L96" s="8"/>
    </row>
    <row r="97" spans="1:12" x14ac:dyDescent="0.25">
      <c r="A97" s="1" t="s">
        <v>37</v>
      </c>
      <c r="B97" s="79">
        <f>B24*B58</f>
        <v>20</v>
      </c>
      <c r="C97" s="8">
        <f>C92+C93-C94</f>
        <v>16.724050384105091</v>
      </c>
      <c r="D97" s="8">
        <f>D92+D93-D94</f>
        <v>13.120505806620692</v>
      </c>
      <c r="E97" s="8">
        <f t="shared" ref="E97:G97" si="13">E92+E93-E94</f>
        <v>9.1566067713878532</v>
      </c>
      <c r="F97" s="8">
        <f t="shared" si="13"/>
        <v>4.7963178326317299</v>
      </c>
      <c r="G97" s="8">
        <f t="shared" si="13"/>
        <v>0</v>
      </c>
      <c r="H97" s="8"/>
      <c r="I97" s="8"/>
      <c r="J97" s="8"/>
      <c r="K97" s="8"/>
      <c r="L97" s="8"/>
    </row>
    <row r="98" spans="1:12" x14ac:dyDescent="0.25">
      <c r="A98" s="1" t="s">
        <v>84</v>
      </c>
      <c r="B98" s="79">
        <f>B97</f>
        <v>20</v>
      </c>
      <c r="C98" s="8">
        <f>-C94</f>
        <v>-5.2759496158949082</v>
      </c>
      <c r="D98" s="8">
        <f t="shared" ref="D98:G98" si="14">-D94</f>
        <v>-5.2759496158949082</v>
      </c>
      <c r="E98" s="8">
        <f t="shared" si="14"/>
        <v>-5.2759496158949082</v>
      </c>
      <c r="F98" s="8">
        <f t="shared" si="14"/>
        <v>-5.2759496158949082</v>
      </c>
      <c r="G98" s="8">
        <f t="shared" si="14"/>
        <v>-5.2759496158949082</v>
      </c>
      <c r="H98" s="8"/>
      <c r="I98" s="8"/>
      <c r="J98" s="8"/>
      <c r="K98" s="8"/>
      <c r="L98" s="8"/>
    </row>
    <row r="99" spans="1:12" x14ac:dyDescent="0.25">
      <c r="A99" s="1" t="s">
        <v>38</v>
      </c>
      <c r="B99" s="38">
        <f>IRR(B98:G98)</f>
        <v>0.10000000000000009</v>
      </c>
    </row>
    <row r="101" spans="1:12" x14ac:dyDescent="0.25">
      <c r="A101" s="2" t="s">
        <v>13</v>
      </c>
      <c r="B101" s="87" t="s">
        <v>76</v>
      </c>
    </row>
    <row r="102" spans="1:12" ht="14.4" thickBot="1" x14ac:dyDescent="0.3">
      <c r="A102" s="5" t="s">
        <v>69</v>
      </c>
      <c r="B102" s="15">
        <v>0</v>
      </c>
      <c r="C102" s="5">
        <v>1</v>
      </c>
      <c r="D102" s="5">
        <v>2</v>
      </c>
      <c r="E102" s="5">
        <v>3</v>
      </c>
      <c r="F102" s="5">
        <v>4</v>
      </c>
      <c r="G102" s="5">
        <v>5</v>
      </c>
      <c r="H102" s="5">
        <v>6</v>
      </c>
      <c r="I102" s="5">
        <v>7</v>
      </c>
      <c r="J102" s="5">
        <v>8</v>
      </c>
      <c r="K102" s="5">
        <v>9</v>
      </c>
      <c r="L102" s="5">
        <v>10</v>
      </c>
    </row>
    <row r="103" spans="1:12" ht="14.4" thickTop="1" x14ac:dyDescent="0.25">
      <c r="A103" s="1" t="s">
        <v>85</v>
      </c>
      <c r="B103" s="37"/>
      <c r="C103" s="25">
        <f>B37</f>
        <v>15</v>
      </c>
      <c r="D103" s="25">
        <f>C103*(1+$B$38)</f>
        <v>16.200000000000003</v>
      </c>
      <c r="E103" s="25">
        <f t="shared" ref="E103:G103" si="15">D103*(1+$B$38)</f>
        <v>17.496000000000006</v>
      </c>
      <c r="F103" s="25">
        <f t="shared" si="15"/>
        <v>18.895680000000006</v>
      </c>
      <c r="G103" s="25">
        <f t="shared" si="15"/>
        <v>20.407334400000007</v>
      </c>
      <c r="H103" s="25">
        <f>G103*(1-$B$39)</f>
        <v>19.386967680000005</v>
      </c>
      <c r="I103" s="25">
        <f t="shared" ref="I103:K103" si="16">H103*(1-$B$39)</f>
        <v>18.417619296000005</v>
      </c>
      <c r="J103" s="25">
        <f t="shared" si="16"/>
        <v>17.496738331200003</v>
      </c>
      <c r="K103" s="25">
        <f t="shared" si="16"/>
        <v>16.621901414640003</v>
      </c>
      <c r="L103" s="25"/>
    </row>
    <row r="104" spans="1:12" s="10" customFormat="1" x14ac:dyDescent="0.25">
      <c r="A104" s="10" t="s">
        <v>86</v>
      </c>
      <c r="B104" s="91">
        <f>B40</f>
        <v>5</v>
      </c>
      <c r="C104" s="10">
        <f>$B$104*C74</f>
        <v>5.3000000000000007</v>
      </c>
      <c r="D104" s="92">
        <f t="shared" ref="D104:K104" si="17">$B$104*D74</f>
        <v>5.6180000000000003</v>
      </c>
      <c r="E104" s="92">
        <f t="shared" si="17"/>
        <v>5.9550800000000015</v>
      </c>
      <c r="F104" s="92">
        <f t="shared" si="17"/>
        <v>6.312384800000002</v>
      </c>
      <c r="G104" s="92">
        <f t="shared" si="17"/>
        <v>6.6911278880000022</v>
      </c>
      <c r="H104" s="92">
        <f t="shared" si="17"/>
        <v>7.0925955612800031</v>
      </c>
      <c r="I104" s="92">
        <f t="shared" si="17"/>
        <v>7.5181512949568043</v>
      </c>
      <c r="J104" s="92">
        <f t="shared" si="17"/>
        <v>7.9692403726542116</v>
      </c>
      <c r="K104" s="92">
        <f t="shared" si="17"/>
        <v>8.447394795013464</v>
      </c>
      <c r="L104" s="91"/>
    </row>
    <row r="105" spans="1:12" x14ac:dyDescent="0.25">
      <c r="A105" s="1" t="s">
        <v>88</v>
      </c>
      <c r="B105" s="37"/>
      <c r="C105" s="25">
        <f>C103*C104</f>
        <v>79.500000000000014</v>
      </c>
      <c r="D105" s="25">
        <f t="shared" ref="D105:K105" si="18">D103*D104</f>
        <v>91.011600000000016</v>
      </c>
      <c r="E105" s="25">
        <f t="shared" si="18"/>
        <v>104.19007968000005</v>
      </c>
      <c r="F105" s="25">
        <f t="shared" si="18"/>
        <v>119.27680321766408</v>
      </c>
      <c r="G105" s="25">
        <f t="shared" si="18"/>
        <v>136.54808432358183</v>
      </c>
      <c r="H105" s="25">
        <f t="shared" si="18"/>
        <v>137.50392091384691</v>
      </c>
      <c r="I105" s="25">
        <f t="shared" si="18"/>
        <v>138.46644836024387</v>
      </c>
      <c r="J105" s="25">
        <f t="shared" si="18"/>
        <v>139.43571349876555</v>
      </c>
      <c r="K105" s="25">
        <f t="shared" si="18"/>
        <v>140.4117634932569</v>
      </c>
      <c r="L105" s="25"/>
    </row>
    <row r="107" spans="1:12" x14ac:dyDescent="0.25">
      <c r="A107" s="2" t="s">
        <v>18</v>
      </c>
      <c r="B107" s="87" t="s">
        <v>76</v>
      </c>
    </row>
    <row r="108" spans="1:12" ht="14.4" thickBot="1" x14ac:dyDescent="0.3">
      <c r="A108" s="5" t="s">
        <v>69</v>
      </c>
      <c r="B108" s="15">
        <v>0</v>
      </c>
      <c r="C108" s="5">
        <v>1</v>
      </c>
      <c r="D108" s="5">
        <v>2</v>
      </c>
      <c r="E108" s="5">
        <v>3</v>
      </c>
      <c r="F108" s="5">
        <v>4</v>
      </c>
      <c r="G108" s="5">
        <v>5</v>
      </c>
      <c r="H108" s="5">
        <v>6</v>
      </c>
      <c r="I108" s="5">
        <v>7</v>
      </c>
      <c r="J108" s="5">
        <v>8</v>
      </c>
      <c r="K108" s="5">
        <v>9</v>
      </c>
      <c r="L108" s="5">
        <v>10</v>
      </c>
    </row>
    <row r="109" spans="1:12" ht="14.4" thickTop="1" x14ac:dyDescent="0.25">
      <c r="A109" s="1" t="s">
        <v>15</v>
      </c>
      <c r="C109" s="23">
        <f>C105*$B$45</f>
        <v>43.725000000000009</v>
      </c>
      <c r="D109" s="23">
        <f>D105*$B$45</f>
        <v>50.056380000000011</v>
      </c>
      <c r="E109" s="23">
        <f t="shared" ref="E109:K109" si="19">E105*$B$45</f>
        <v>57.304543824000035</v>
      </c>
      <c r="F109" s="23">
        <f t="shared" si="19"/>
        <v>65.602241769715249</v>
      </c>
      <c r="G109" s="23">
        <f t="shared" si="19"/>
        <v>75.101446377970021</v>
      </c>
      <c r="H109" s="23">
        <f t="shared" si="19"/>
        <v>75.627156502615804</v>
      </c>
      <c r="I109" s="23">
        <f t="shared" si="19"/>
        <v>76.156546598134142</v>
      </c>
      <c r="J109" s="23">
        <f t="shared" si="19"/>
        <v>76.689642424321065</v>
      </c>
      <c r="K109" s="23">
        <f t="shared" si="19"/>
        <v>77.226469921291297</v>
      </c>
    </row>
    <row r="110" spans="1:12" x14ac:dyDescent="0.25">
      <c r="A110" s="1" t="s">
        <v>16</v>
      </c>
      <c r="C110" s="23">
        <f>C105*$B$46</f>
        <v>7.950000000000002</v>
      </c>
      <c r="D110" s="23">
        <f>D105*$B$46</f>
        <v>9.1011600000000019</v>
      </c>
      <c r="E110" s="23">
        <f t="shared" ref="E110:K110" si="20">E105*$B$46</f>
        <v>10.419007968000006</v>
      </c>
      <c r="F110" s="23">
        <f t="shared" si="20"/>
        <v>11.92768032176641</v>
      </c>
      <c r="G110" s="23">
        <f t="shared" si="20"/>
        <v>13.654808432358184</v>
      </c>
      <c r="H110" s="23">
        <f t="shared" si="20"/>
        <v>13.750392091384692</v>
      </c>
      <c r="I110" s="23">
        <f t="shared" si="20"/>
        <v>13.846644836024389</v>
      </c>
      <c r="J110" s="23">
        <f t="shared" si="20"/>
        <v>13.943571349876557</v>
      </c>
      <c r="K110" s="23">
        <f t="shared" si="20"/>
        <v>14.04117634932569</v>
      </c>
    </row>
    <row r="111" spans="1:12" x14ac:dyDescent="0.25">
      <c r="A111" s="1" t="s">
        <v>20</v>
      </c>
      <c r="C111" s="23">
        <f>C105*$B$47</f>
        <v>3.975000000000001</v>
      </c>
      <c r="D111" s="23">
        <f>D105*$B$47</f>
        <v>4.550580000000001</v>
      </c>
      <c r="E111" s="23">
        <f t="shared" ref="E111:K111" si="21">E105*$B$47</f>
        <v>5.209503984000003</v>
      </c>
      <c r="F111" s="23">
        <f t="shared" si="21"/>
        <v>5.9638401608832048</v>
      </c>
      <c r="G111" s="23">
        <f t="shared" si="21"/>
        <v>6.827404216179092</v>
      </c>
      <c r="H111" s="23">
        <f t="shared" si="21"/>
        <v>6.8751960456923458</v>
      </c>
      <c r="I111" s="23">
        <f t="shared" si="21"/>
        <v>6.9233224180121944</v>
      </c>
      <c r="J111" s="23">
        <f t="shared" si="21"/>
        <v>6.9717856749382783</v>
      </c>
      <c r="K111" s="23">
        <f t="shared" si="21"/>
        <v>7.0205881746628451</v>
      </c>
    </row>
    <row r="112" spans="1:12" x14ac:dyDescent="0.25">
      <c r="A112" s="1" t="s">
        <v>90</v>
      </c>
      <c r="C112" s="23">
        <f>C105*$B$48</f>
        <v>5.5650000000000013</v>
      </c>
      <c r="D112" s="23">
        <f>D105*$B$48</f>
        <v>6.3708120000000017</v>
      </c>
      <c r="E112" s="23">
        <f t="shared" ref="E112:K112" si="22">E105*$B$48</f>
        <v>7.2933055776000044</v>
      </c>
      <c r="F112" s="23">
        <f t="shared" si="22"/>
        <v>8.3493762252364867</v>
      </c>
      <c r="G112" s="23">
        <f t="shared" si="22"/>
        <v>9.5583659026507295</v>
      </c>
      <c r="H112" s="23">
        <f t="shared" si="22"/>
        <v>9.6252744639692853</v>
      </c>
      <c r="I112" s="23">
        <f t="shared" si="22"/>
        <v>9.6926513852170721</v>
      </c>
      <c r="J112" s="23">
        <f t="shared" si="22"/>
        <v>9.7604999449135903</v>
      </c>
      <c r="K112" s="23">
        <f t="shared" si="22"/>
        <v>9.8288234445279841</v>
      </c>
    </row>
    <row r="113" spans="1:12" x14ac:dyDescent="0.25">
      <c r="A113" s="1" t="s">
        <v>46</v>
      </c>
      <c r="C113" s="23">
        <f>SUM(C109:C112)</f>
        <v>61.215000000000018</v>
      </c>
      <c r="D113" s="23">
        <f>SUM(D109:D112)</f>
        <v>70.078932000000023</v>
      </c>
      <c r="E113" s="23">
        <f t="shared" ref="E113:K113" si="23">SUM(E109:E112)</f>
        <v>80.226361353600055</v>
      </c>
      <c r="F113" s="23">
        <f t="shared" si="23"/>
        <v>91.843138477601357</v>
      </c>
      <c r="G113" s="23">
        <f t="shared" si="23"/>
        <v>105.14202492915803</v>
      </c>
      <c r="H113" s="23">
        <f t="shared" si="23"/>
        <v>105.87801910366214</v>
      </c>
      <c r="I113" s="23">
        <f t="shared" si="23"/>
        <v>106.6191652373878</v>
      </c>
      <c r="J113" s="23">
        <f t="shared" si="23"/>
        <v>107.36549939404949</v>
      </c>
      <c r="K113" s="23">
        <f t="shared" si="23"/>
        <v>108.11705788980782</v>
      </c>
    </row>
    <row r="115" spans="1:12" x14ac:dyDescent="0.25">
      <c r="A115" s="2" t="s">
        <v>89</v>
      </c>
      <c r="B115" s="87" t="s">
        <v>76</v>
      </c>
    </row>
    <row r="116" spans="1:12" ht="14.4" thickBot="1" x14ac:dyDescent="0.3">
      <c r="A116" s="5" t="s">
        <v>69</v>
      </c>
      <c r="B116" s="15">
        <v>0</v>
      </c>
      <c r="C116" s="5">
        <v>1</v>
      </c>
      <c r="D116" s="5">
        <v>2</v>
      </c>
      <c r="E116" s="5">
        <v>3</v>
      </c>
      <c r="F116" s="5">
        <v>4</v>
      </c>
      <c r="G116" s="5">
        <v>5</v>
      </c>
      <c r="H116" s="5">
        <v>6</v>
      </c>
      <c r="I116" s="5">
        <v>7</v>
      </c>
      <c r="J116" s="5">
        <v>8</v>
      </c>
      <c r="K116" s="5">
        <v>9</v>
      </c>
      <c r="L116" s="5">
        <v>10</v>
      </c>
    </row>
    <row r="117" spans="1:12" ht="14.4" thickTop="1" x14ac:dyDescent="0.25">
      <c r="A117" s="1" t="s">
        <v>13</v>
      </c>
      <c r="C117" s="24">
        <f>C105</f>
        <v>79.500000000000014</v>
      </c>
      <c r="D117" s="24">
        <f>D105</f>
        <v>91.011600000000016</v>
      </c>
      <c r="E117" s="24">
        <f t="shared" ref="E117:K117" si="24">E105</f>
        <v>104.19007968000005</v>
      </c>
      <c r="F117" s="24">
        <f t="shared" si="24"/>
        <v>119.27680321766408</v>
      </c>
      <c r="G117" s="24">
        <f t="shared" si="24"/>
        <v>136.54808432358183</v>
      </c>
      <c r="H117" s="24">
        <f t="shared" si="24"/>
        <v>137.50392091384691</v>
      </c>
      <c r="I117" s="24">
        <f t="shared" si="24"/>
        <v>138.46644836024387</v>
      </c>
      <c r="J117" s="24">
        <f t="shared" si="24"/>
        <v>139.43571349876555</v>
      </c>
      <c r="K117" s="24">
        <f t="shared" si="24"/>
        <v>140.4117634932569</v>
      </c>
    </row>
    <row r="118" spans="1:12" x14ac:dyDescent="0.25">
      <c r="A118" s="1" t="s">
        <v>18</v>
      </c>
      <c r="C118" s="24">
        <f>C113</f>
        <v>61.215000000000018</v>
      </c>
      <c r="D118" s="24">
        <f>D113</f>
        <v>70.078932000000023</v>
      </c>
      <c r="E118" s="24">
        <f t="shared" ref="E118:K118" si="25">E113</f>
        <v>80.226361353600055</v>
      </c>
      <c r="F118" s="24">
        <f t="shared" si="25"/>
        <v>91.843138477601357</v>
      </c>
      <c r="G118" s="24">
        <f t="shared" si="25"/>
        <v>105.14202492915803</v>
      </c>
      <c r="H118" s="24">
        <f t="shared" si="25"/>
        <v>105.87801910366214</v>
      </c>
      <c r="I118" s="24">
        <f t="shared" si="25"/>
        <v>106.6191652373878</v>
      </c>
      <c r="J118" s="24">
        <f t="shared" si="25"/>
        <v>107.36549939404949</v>
      </c>
      <c r="K118" s="24">
        <f t="shared" si="25"/>
        <v>108.11705788980782</v>
      </c>
    </row>
    <row r="119" spans="1:12" ht="15.6" x14ac:dyDescent="0.25">
      <c r="A119" s="1" t="s">
        <v>41</v>
      </c>
      <c r="C119" s="27">
        <f>C86</f>
        <v>4</v>
      </c>
      <c r="D119" s="27">
        <f>D86</f>
        <v>4</v>
      </c>
      <c r="E119" s="27">
        <f t="shared" ref="E119:K119" si="26">E86</f>
        <v>4</v>
      </c>
      <c r="F119" s="27">
        <f t="shared" si="26"/>
        <v>4</v>
      </c>
      <c r="G119" s="27">
        <f t="shared" si="26"/>
        <v>4</v>
      </c>
      <c r="H119" s="27">
        <f t="shared" si="26"/>
        <v>4</v>
      </c>
      <c r="I119" s="27">
        <f t="shared" si="26"/>
        <v>4</v>
      </c>
      <c r="J119" s="27">
        <f t="shared" si="26"/>
        <v>4</v>
      </c>
      <c r="K119" s="27">
        <f t="shared" si="26"/>
        <v>4</v>
      </c>
    </row>
    <row r="120" spans="1:12" x14ac:dyDescent="0.25">
      <c r="A120" s="1" t="s">
        <v>47</v>
      </c>
      <c r="C120" s="24">
        <f>C117-C118-C119</f>
        <v>14.284999999999997</v>
      </c>
      <c r="D120" s="24">
        <f>D117-D118-D119</f>
        <v>16.932667999999993</v>
      </c>
      <c r="E120" s="24">
        <f t="shared" ref="E120:K120" si="27">E117-E118-E119</f>
        <v>19.963718326399999</v>
      </c>
      <c r="F120" s="24">
        <f t="shared" si="27"/>
        <v>23.433664740062724</v>
      </c>
      <c r="G120" s="24">
        <f t="shared" si="27"/>
        <v>27.406059394423806</v>
      </c>
      <c r="H120" s="24">
        <f t="shared" si="27"/>
        <v>27.625901810184772</v>
      </c>
      <c r="I120" s="24">
        <f t="shared" si="27"/>
        <v>27.847283122856069</v>
      </c>
      <c r="J120" s="24">
        <f t="shared" si="27"/>
        <v>28.070214104716058</v>
      </c>
      <c r="K120" s="24">
        <f t="shared" si="27"/>
        <v>28.294705603449074</v>
      </c>
    </row>
    <row r="121" spans="1:12" ht="15.6" x14ac:dyDescent="0.25">
      <c r="A121" s="1" t="s">
        <v>48</v>
      </c>
      <c r="C121" s="27">
        <f>B96+C96</f>
        <v>2</v>
      </c>
      <c r="D121" s="27">
        <f>C96+D96</f>
        <v>3.6724050384105089</v>
      </c>
      <c r="E121" s="27">
        <f>E96</f>
        <v>1.3120505806620693</v>
      </c>
      <c r="F121" s="27">
        <f t="shared" ref="F121:G121" si="28">F96</f>
        <v>0.91566067713878541</v>
      </c>
      <c r="G121" s="27">
        <f t="shared" si="28"/>
        <v>0.47963178326317302</v>
      </c>
      <c r="H121" s="27"/>
      <c r="I121" s="27"/>
      <c r="J121" s="27"/>
      <c r="K121" s="27"/>
    </row>
    <row r="122" spans="1:12" x14ac:dyDescent="0.25">
      <c r="A122" s="1" t="s">
        <v>49</v>
      </c>
      <c r="C122" s="24">
        <f>C120-C121</f>
        <v>12.284999999999997</v>
      </c>
      <c r="D122" s="24">
        <f>D120-D121</f>
        <v>13.260262961589483</v>
      </c>
      <c r="E122" s="24">
        <f t="shared" ref="E122:K122" si="29">E120-E121</f>
        <v>18.651667745737928</v>
      </c>
      <c r="F122" s="24">
        <f t="shared" si="29"/>
        <v>22.518004062923939</v>
      </c>
      <c r="G122" s="24">
        <f t="shared" si="29"/>
        <v>26.926427611160634</v>
      </c>
      <c r="H122" s="24">
        <f t="shared" si="29"/>
        <v>27.625901810184772</v>
      </c>
      <c r="I122" s="24">
        <f t="shared" si="29"/>
        <v>27.847283122856069</v>
      </c>
      <c r="J122" s="24">
        <f t="shared" si="29"/>
        <v>28.070214104716058</v>
      </c>
      <c r="K122" s="24">
        <f t="shared" si="29"/>
        <v>28.294705603449074</v>
      </c>
    </row>
    <row r="123" spans="1:12" ht="15.6" x14ac:dyDescent="0.25">
      <c r="A123" s="1" t="s">
        <v>91</v>
      </c>
      <c r="C123" s="27">
        <f>C122*$B$68</f>
        <v>2.4569999999999994</v>
      </c>
      <c r="D123" s="27">
        <f>D122*$B$68</f>
        <v>2.6520525923178968</v>
      </c>
      <c r="E123" s="27">
        <f t="shared" ref="E123:K123" si="30">E122*$B$68</f>
        <v>3.730333549147586</v>
      </c>
      <c r="F123" s="27">
        <f t="shared" si="30"/>
        <v>4.5036008125847884</v>
      </c>
      <c r="G123" s="27">
        <f t="shared" si="30"/>
        <v>5.3852855222321274</v>
      </c>
      <c r="H123" s="27">
        <f t="shared" si="30"/>
        <v>5.5251803620369548</v>
      </c>
      <c r="I123" s="27">
        <f t="shared" si="30"/>
        <v>5.569456624571214</v>
      </c>
      <c r="J123" s="27">
        <f t="shared" si="30"/>
        <v>5.6140428209432116</v>
      </c>
      <c r="K123" s="27">
        <f t="shared" si="30"/>
        <v>5.658941120689815</v>
      </c>
    </row>
    <row r="124" spans="1:12" x14ac:dyDescent="0.25">
      <c r="A124" s="1" t="s">
        <v>50</v>
      </c>
      <c r="C124" s="24">
        <f>C122-C123</f>
        <v>9.8279999999999976</v>
      </c>
      <c r="D124" s="24">
        <f>D122-D123</f>
        <v>10.608210369271585</v>
      </c>
      <c r="E124" s="24">
        <f t="shared" ref="E124:K124" si="31">E122-E123</f>
        <v>14.921334196590342</v>
      </c>
      <c r="F124" s="24">
        <f t="shared" si="31"/>
        <v>18.01440325033915</v>
      </c>
      <c r="G124" s="24">
        <f t="shared" si="31"/>
        <v>21.541142088928506</v>
      </c>
      <c r="H124" s="24">
        <f t="shared" si="31"/>
        <v>22.100721448147816</v>
      </c>
      <c r="I124" s="24">
        <f t="shared" si="31"/>
        <v>22.277826498284856</v>
      </c>
      <c r="J124" s="24">
        <f t="shared" si="31"/>
        <v>22.456171283772846</v>
      </c>
      <c r="K124" s="24">
        <f t="shared" si="31"/>
        <v>22.63576448275926</v>
      </c>
    </row>
    <row r="126" spans="1:12" x14ac:dyDescent="0.25">
      <c r="A126" s="2" t="s">
        <v>21</v>
      </c>
      <c r="B126" s="87" t="s">
        <v>76</v>
      </c>
    </row>
    <row r="127" spans="1:12" ht="14.4" thickBot="1" x14ac:dyDescent="0.3">
      <c r="A127" s="5" t="s">
        <v>69</v>
      </c>
      <c r="B127" s="15">
        <v>0</v>
      </c>
      <c r="C127" s="5">
        <v>1</v>
      </c>
      <c r="D127" s="5">
        <v>2</v>
      </c>
      <c r="E127" s="5">
        <v>3</v>
      </c>
      <c r="F127" s="5">
        <v>4</v>
      </c>
      <c r="G127" s="5">
        <v>5</v>
      </c>
      <c r="H127" s="5">
        <v>6</v>
      </c>
      <c r="I127" s="5">
        <v>7</v>
      </c>
      <c r="J127" s="5">
        <v>8</v>
      </c>
      <c r="K127" s="5">
        <v>9</v>
      </c>
      <c r="L127" s="5">
        <v>10</v>
      </c>
    </row>
    <row r="128" spans="1:12" ht="14.4" thickTop="1" x14ac:dyDescent="0.25">
      <c r="A128" s="1" t="s">
        <v>33</v>
      </c>
      <c r="B128" s="88"/>
      <c r="C128" s="24">
        <f>C105*$B$52</f>
        <v>2.3850000000000002</v>
      </c>
      <c r="D128" s="24">
        <f>D105*$B$52</f>
        <v>2.7303480000000002</v>
      </c>
      <c r="E128" s="24">
        <f t="shared" ref="E128:K128" si="32">E105*$B$52</f>
        <v>3.1257023904000016</v>
      </c>
      <c r="F128" s="24">
        <f t="shared" si="32"/>
        <v>3.5783040965299224</v>
      </c>
      <c r="G128" s="24">
        <f t="shared" si="32"/>
        <v>4.0964425297074545</v>
      </c>
      <c r="H128" s="24">
        <f t="shared" si="32"/>
        <v>4.1251176274154071</v>
      </c>
      <c r="I128" s="24">
        <f t="shared" si="32"/>
        <v>4.1539934508073157</v>
      </c>
      <c r="J128" s="24">
        <f t="shared" si="32"/>
        <v>4.1830714049629663</v>
      </c>
      <c r="K128" s="24">
        <f t="shared" si="32"/>
        <v>4.2123529047977071</v>
      </c>
      <c r="L128" s="24"/>
    </row>
    <row r="129" spans="1:12" x14ac:dyDescent="0.25">
      <c r="A129" s="1" t="s">
        <v>22</v>
      </c>
      <c r="B129" s="88"/>
      <c r="C129" s="24">
        <f>C105*$B$53</f>
        <v>15.900000000000004</v>
      </c>
      <c r="D129" s="24">
        <f>D105*$B$53</f>
        <v>18.202320000000004</v>
      </c>
      <c r="E129" s="24">
        <f t="shared" ref="E129:K129" si="33">E105*$B$53</f>
        <v>20.838015936000012</v>
      </c>
      <c r="F129" s="24">
        <f t="shared" si="33"/>
        <v>23.855360643532819</v>
      </c>
      <c r="G129" s="24">
        <f t="shared" si="33"/>
        <v>27.309616864716368</v>
      </c>
      <c r="H129" s="24">
        <f t="shared" si="33"/>
        <v>27.500784182769383</v>
      </c>
      <c r="I129" s="24">
        <f t="shared" si="33"/>
        <v>27.693289672048778</v>
      </c>
      <c r="J129" s="24">
        <f t="shared" si="33"/>
        <v>27.887142699753113</v>
      </c>
      <c r="K129" s="24">
        <f t="shared" si="33"/>
        <v>28.082352698651381</v>
      </c>
      <c r="L129" s="24"/>
    </row>
    <row r="130" spans="1:12" x14ac:dyDescent="0.25">
      <c r="A130" s="1" t="s">
        <v>23</v>
      </c>
      <c r="B130" s="88"/>
      <c r="C130" s="24">
        <f>C105*$B$54</f>
        <v>7.950000000000002</v>
      </c>
      <c r="D130" s="24">
        <f>D105*$B$54</f>
        <v>9.1011600000000019</v>
      </c>
      <c r="E130" s="24">
        <f t="shared" ref="E130:K130" si="34">E105*$B$54</f>
        <v>10.419007968000006</v>
      </c>
      <c r="F130" s="24">
        <f t="shared" si="34"/>
        <v>11.92768032176641</v>
      </c>
      <c r="G130" s="24">
        <f t="shared" si="34"/>
        <v>13.654808432358184</v>
      </c>
      <c r="H130" s="24">
        <f t="shared" si="34"/>
        <v>13.750392091384692</v>
      </c>
      <c r="I130" s="24">
        <f t="shared" si="34"/>
        <v>13.846644836024389</v>
      </c>
      <c r="J130" s="24">
        <f t="shared" si="34"/>
        <v>13.943571349876557</v>
      </c>
      <c r="K130" s="24">
        <f t="shared" si="34"/>
        <v>14.04117634932569</v>
      </c>
      <c r="L130" s="24"/>
    </row>
    <row r="131" spans="1:12" x14ac:dyDescent="0.25">
      <c r="A131" s="1" t="s">
        <v>24</v>
      </c>
      <c r="B131" s="88"/>
      <c r="C131" s="24">
        <f>C105*$B$55</f>
        <v>15.900000000000004</v>
      </c>
      <c r="D131" s="24">
        <f>D105*$B$55</f>
        <v>18.202320000000004</v>
      </c>
      <c r="E131" s="24">
        <f t="shared" ref="E131:K131" si="35">E105*$B$55</f>
        <v>20.838015936000012</v>
      </c>
      <c r="F131" s="24">
        <f t="shared" si="35"/>
        <v>23.855360643532819</v>
      </c>
      <c r="G131" s="24">
        <f t="shared" si="35"/>
        <v>27.309616864716368</v>
      </c>
      <c r="H131" s="24">
        <f t="shared" si="35"/>
        <v>27.500784182769383</v>
      </c>
      <c r="I131" s="24">
        <f t="shared" si="35"/>
        <v>27.693289672048778</v>
      </c>
      <c r="J131" s="24">
        <f t="shared" si="35"/>
        <v>27.887142699753113</v>
      </c>
      <c r="K131" s="24">
        <f t="shared" si="35"/>
        <v>28.082352698651381</v>
      </c>
      <c r="L131" s="24"/>
    </row>
    <row r="133" spans="1:12" x14ac:dyDescent="0.25">
      <c r="A133" s="2" t="s">
        <v>92</v>
      </c>
      <c r="B133" s="87" t="s">
        <v>76</v>
      </c>
    </row>
    <row r="134" spans="1:12" ht="14.4" thickBot="1" x14ac:dyDescent="0.3">
      <c r="A134" s="5" t="s">
        <v>69</v>
      </c>
      <c r="B134" s="15">
        <v>0</v>
      </c>
      <c r="C134" s="5">
        <v>1</v>
      </c>
      <c r="D134" s="5">
        <v>2</v>
      </c>
      <c r="E134" s="5">
        <v>3</v>
      </c>
      <c r="F134" s="5">
        <v>4</v>
      </c>
      <c r="G134" s="5">
        <v>5</v>
      </c>
      <c r="H134" s="5">
        <v>6</v>
      </c>
      <c r="I134" s="5">
        <v>7</v>
      </c>
      <c r="J134" s="5">
        <v>8</v>
      </c>
      <c r="K134" s="5">
        <v>9</v>
      </c>
      <c r="L134" s="5">
        <v>10</v>
      </c>
    </row>
    <row r="135" spans="1:12" ht="14.4" thickTop="1" x14ac:dyDescent="0.25">
      <c r="A135" s="1" t="s">
        <v>93</v>
      </c>
      <c r="C135" s="8">
        <f>C128-B128</f>
        <v>2.3850000000000002</v>
      </c>
      <c r="D135" s="8">
        <f t="shared" ref="D135:L138" si="36">D128-C128</f>
        <v>0.34534799999999999</v>
      </c>
      <c r="E135" s="8">
        <f t="shared" si="36"/>
        <v>0.39535439040000142</v>
      </c>
      <c r="F135" s="8">
        <f t="shared" si="36"/>
        <v>0.45260170612992079</v>
      </c>
      <c r="G135" s="8">
        <f t="shared" si="36"/>
        <v>0.51813843317753205</v>
      </c>
      <c r="H135" s="8">
        <f t="shared" si="36"/>
        <v>2.8675097707952624E-2</v>
      </c>
      <c r="I135" s="8">
        <f t="shared" si="36"/>
        <v>2.8875823391908639E-2</v>
      </c>
      <c r="J135" s="8">
        <f t="shared" si="36"/>
        <v>2.9077954155650509E-2</v>
      </c>
      <c r="K135" s="8">
        <f t="shared" si="36"/>
        <v>2.9281499834740821E-2</v>
      </c>
      <c r="L135" s="8">
        <f t="shared" si="36"/>
        <v>-4.2123529047977071</v>
      </c>
    </row>
    <row r="136" spans="1:12" x14ac:dyDescent="0.25">
      <c r="A136" s="1" t="s">
        <v>51</v>
      </c>
      <c r="C136" s="8">
        <f t="shared" ref="C136:C138" si="37">C129-B129</f>
        <v>15.900000000000004</v>
      </c>
      <c r="D136" s="8">
        <f t="shared" si="36"/>
        <v>2.3023199999999999</v>
      </c>
      <c r="E136" s="8">
        <f t="shared" si="36"/>
        <v>2.6356959360000083</v>
      </c>
      <c r="F136" s="8">
        <f t="shared" si="36"/>
        <v>3.017344707532807</v>
      </c>
      <c r="G136" s="8">
        <f t="shared" si="36"/>
        <v>3.4542562211835488</v>
      </c>
      <c r="H136" s="8">
        <f t="shared" si="36"/>
        <v>0.19116731805301512</v>
      </c>
      <c r="I136" s="8">
        <f t="shared" si="36"/>
        <v>0.19250548927939448</v>
      </c>
      <c r="J136" s="8">
        <f t="shared" si="36"/>
        <v>0.19385302770433555</v>
      </c>
      <c r="K136" s="8">
        <f t="shared" si="36"/>
        <v>0.1952099988982674</v>
      </c>
      <c r="L136" s="8">
        <f t="shared" si="36"/>
        <v>-28.082352698651381</v>
      </c>
    </row>
    <row r="137" spans="1:12" x14ac:dyDescent="0.25">
      <c r="A137" s="1" t="s">
        <v>94</v>
      </c>
      <c r="C137" s="8">
        <f t="shared" si="37"/>
        <v>7.950000000000002</v>
      </c>
      <c r="D137" s="8">
        <f t="shared" si="36"/>
        <v>1.15116</v>
      </c>
      <c r="E137" s="8">
        <f t="shared" si="36"/>
        <v>1.3178479680000041</v>
      </c>
      <c r="F137" s="8">
        <f t="shared" si="36"/>
        <v>1.5086723537664035</v>
      </c>
      <c r="G137" s="8">
        <f t="shared" si="36"/>
        <v>1.7271281105917744</v>
      </c>
      <c r="H137" s="8">
        <f t="shared" si="36"/>
        <v>9.5583659026507561E-2</v>
      </c>
      <c r="I137" s="8">
        <f t="shared" si="36"/>
        <v>9.6252744639697241E-2</v>
      </c>
      <c r="J137" s="8">
        <f t="shared" si="36"/>
        <v>9.6926513852167773E-2</v>
      </c>
      <c r="K137" s="8">
        <f t="shared" si="36"/>
        <v>9.76049994491337E-2</v>
      </c>
      <c r="L137" s="8">
        <f t="shared" si="36"/>
        <v>-14.04117634932569</v>
      </c>
    </row>
    <row r="138" spans="1:12" x14ac:dyDescent="0.25">
      <c r="A138" s="1" t="s">
        <v>52</v>
      </c>
      <c r="C138" s="8">
        <f t="shared" si="37"/>
        <v>15.900000000000004</v>
      </c>
      <c r="D138" s="8">
        <f t="shared" si="36"/>
        <v>2.3023199999999999</v>
      </c>
      <c r="E138" s="8">
        <f t="shared" si="36"/>
        <v>2.6356959360000083</v>
      </c>
      <c r="F138" s="8">
        <f t="shared" si="36"/>
        <v>3.017344707532807</v>
      </c>
      <c r="G138" s="8">
        <f t="shared" si="36"/>
        <v>3.4542562211835488</v>
      </c>
      <c r="H138" s="8">
        <f t="shared" si="36"/>
        <v>0.19116731805301512</v>
      </c>
      <c r="I138" s="8">
        <f t="shared" si="36"/>
        <v>0.19250548927939448</v>
      </c>
      <c r="J138" s="8">
        <f t="shared" si="36"/>
        <v>0.19385302770433555</v>
      </c>
      <c r="K138" s="8">
        <f t="shared" si="36"/>
        <v>0.1952099988982674</v>
      </c>
      <c r="L138" s="8">
        <f t="shared" si="36"/>
        <v>-28.082352698651381</v>
      </c>
    </row>
    <row r="140" spans="1:12" x14ac:dyDescent="0.25">
      <c r="A140" s="33" t="s">
        <v>171</v>
      </c>
      <c r="B140" s="87" t="s">
        <v>76</v>
      </c>
    </row>
    <row r="141" spans="1:12" ht="14.4" thickBot="1" x14ac:dyDescent="0.3">
      <c r="A141" s="5" t="s">
        <v>69</v>
      </c>
      <c r="B141" s="15">
        <v>0</v>
      </c>
      <c r="C141" s="5">
        <v>1</v>
      </c>
      <c r="D141" s="5">
        <v>2</v>
      </c>
      <c r="E141" s="5">
        <v>3</v>
      </c>
      <c r="F141" s="5">
        <v>4</v>
      </c>
      <c r="G141" s="5">
        <v>5</v>
      </c>
      <c r="H141" s="5">
        <v>6</v>
      </c>
      <c r="I141" s="5">
        <v>7</v>
      </c>
      <c r="J141" s="5">
        <v>8</v>
      </c>
      <c r="K141" s="5">
        <v>9</v>
      </c>
      <c r="L141" s="5">
        <v>10</v>
      </c>
    </row>
    <row r="142" spans="1:12" ht="14.4" thickTop="1" x14ac:dyDescent="0.25">
      <c r="A142" s="2" t="s">
        <v>95</v>
      </c>
    </row>
    <row r="143" spans="1:12" x14ac:dyDescent="0.25">
      <c r="A143" s="1" t="s">
        <v>13</v>
      </c>
      <c r="C143" s="24">
        <f>C117</f>
        <v>79.500000000000014</v>
      </c>
      <c r="D143" s="24">
        <f t="shared" ref="D143:L143" si="38">D117</f>
        <v>91.011600000000016</v>
      </c>
      <c r="E143" s="24">
        <f t="shared" si="38"/>
        <v>104.19007968000005</v>
      </c>
      <c r="F143" s="24">
        <f t="shared" si="38"/>
        <v>119.27680321766408</v>
      </c>
      <c r="G143" s="24">
        <f t="shared" si="38"/>
        <v>136.54808432358183</v>
      </c>
      <c r="H143" s="24">
        <f t="shared" si="38"/>
        <v>137.50392091384691</v>
      </c>
      <c r="I143" s="24">
        <f t="shared" si="38"/>
        <v>138.46644836024387</v>
      </c>
      <c r="J143" s="24">
        <f t="shared" si="38"/>
        <v>139.43571349876555</v>
      </c>
      <c r="K143" s="24">
        <f t="shared" si="38"/>
        <v>140.4117634932569</v>
      </c>
      <c r="L143" s="24">
        <f t="shared" si="38"/>
        <v>0</v>
      </c>
    </row>
    <row r="144" spans="1:12" x14ac:dyDescent="0.25">
      <c r="A144" s="1" t="s">
        <v>52</v>
      </c>
      <c r="C144" s="24">
        <f>C138</f>
        <v>15.900000000000004</v>
      </c>
      <c r="D144" s="24">
        <f t="shared" ref="D144:L144" si="39">D138</f>
        <v>2.3023199999999999</v>
      </c>
      <c r="E144" s="24">
        <f t="shared" si="39"/>
        <v>2.6356959360000083</v>
      </c>
      <c r="F144" s="24">
        <f t="shared" si="39"/>
        <v>3.017344707532807</v>
      </c>
      <c r="G144" s="24">
        <f t="shared" si="39"/>
        <v>3.4542562211835488</v>
      </c>
      <c r="H144" s="24">
        <f t="shared" si="39"/>
        <v>0.19116731805301512</v>
      </c>
      <c r="I144" s="24">
        <f t="shared" si="39"/>
        <v>0.19250548927939448</v>
      </c>
      <c r="J144" s="24">
        <f t="shared" si="39"/>
        <v>0.19385302770433555</v>
      </c>
      <c r="K144" s="24">
        <f t="shared" si="39"/>
        <v>0.1952099988982674</v>
      </c>
      <c r="L144" s="24">
        <f t="shared" si="39"/>
        <v>-28.082352698651381</v>
      </c>
    </row>
    <row r="145" spans="1:12" x14ac:dyDescent="0.25">
      <c r="A145" s="1" t="s">
        <v>58</v>
      </c>
      <c r="L145" s="24">
        <f>L85*L74</f>
        <v>7.1633907861714183</v>
      </c>
    </row>
    <row r="146" spans="1:12" x14ac:dyDescent="0.25">
      <c r="A146" s="28" t="s">
        <v>53</v>
      </c>
      <c r="B146" s="29">
        <f>SUM(B143:B145)</f>
        <v>0</v>
      </c>
      <c r="C146" s="29">
        <f t="shared" ref="C146:L146" si="40">SUM(C143:C145)</f>
        <v>95.40000000000002</v>
      </c>
      <c r="D146" s="29">
        <f t="shared" si="40"/>
        <v>93.31392000000001</v>
      </c>
      <c r="E146" s="29">
        <f t="shared" si="40"/>
        <v>106.82577561600006</v>
      </c>
      <c r="F146" s="29">
        <f t="shared" si="40"/>
        <v>122.29414792519688</v>
      </c>
      <c r="G146" s="29">
        <f t="shared" si="40"/>
        <v>140.00234054476539</v>
      </c>
      <c r="H146" s="29">
        <f t="shared" si="40"/>
        <v>137.69508823189992</v>
      </c>
      <c r="I146" s="29">
        <f t="shared" si="40"/>
        <v>138.65895384952327</v>
      </c>
      <c r="J146" s="29">
        <f t="shared" si="40"/>
        <v>139.62956652646989</v>
      </c>
      <c r="K146" s="29">
        <f t="shared" si="40"/>
        <v>140.60697349215516</v>
      </c>
      <c r="L146" s="29">
        <f t="shared" si="40"/>
        <v>-20.918961912479961</v>
      </c>
    </row>
    <row r="147" spans="1:12" x14ac:dyDescent="0.25">
      <c r="A147" s="2" t="s">
        <v>96</v>
      </c>
    </row>
    <row r="148" spans="1:12" x14ac:dyDescent="0.25">
      <c r="A148" s="1" t="s">
        <v>54</v>
      </c>
      <c r="B148" s="34">
        <f>B81</f>
        <v>40</v>
      </c>
    </row>
    <row r="149" spans="1:12" x14ac:dyDescent="0.25">
      <c r="A149" s="1" t="s">
        <v>18</v>
      </c>
      <c r="C149" s="24">
        <f>C118</f>
        <v>61.215000000000018</v>
      </c>
      <c r="D149" s="24">
        <f>D118</f>
        <v>70.078932000000023</v>
      </c>
      <c r="E149" s="24">
        <f t="shared" ref="E149:L149" si="41">E118</f>
        <v>80.226361353600055</v>
      </c>
      <c r="F149" s="24">
        <f t="shared" si="41"/>
        <v>91.843138477601357</v>
      </c>
      <c r="G149" s="24">
        <f t="shared" si="41"/>
        <v>105.14202492915803</v>
      </c>
      <c r="H149" s="24">
        <f t="shared" si="41"/>
        <v>105.87801910366214</v>
      </c>
      <c r="I149" s="24">
        <f t="shared" si="41"/>
        <v>106.6191652373878</v>
      </c>
      <c r="J149" s="24">
        <f t="shared" si="41"/>
        <v>107.36549939404949</v>
      </c>
      <c r="K149" s="24">
        <f t="shared" si="41"/>
        <v>108.11705788980782</v>
      </c>
      <c r="L149" s="24">
        <f t="shared" si="41"/>
        <v>0</v>
      </c>
    </row>
    <row r="150" spans="1:12" x14ac:dyDescent="0.25">
      <c r="A150" s="1" t="s">
        <v>93</v>
      </c>
      <c r="C150" s="24">
        <f>C135</f>
        <v>2.3850000000000002</v>
      </c>
      <c r="D150" s="24">
        <f>D135</f>
        <v>0.34534799999999999</v>
      </c>
      <c r="E150" s="24">
        <f t="shared" ref="E150:L150" si="42">E135</f>
        <v>0.39535439040000142</v>
      </c>
      <c r="F150" s="24">
        <f t="shared" si="42"/>
        <v>0.45260170612992079</v>
      </c>
      <c r="G150" s="24">
        <f t="shared" si="42"/>
        <v>0.51813843317753205</v>
      </c>
      <c r="H150" s="24">
        <f t="shared" si="42"/>
        <v>2.8675097707952624E-2</v>
      </c>
      <c r="I150" s="24">
        <f t="shared" si="42"/>
        <v>2.8875823391908639E-2</v>
      </c>
      <c r="J150" s="24">
        <f t="shared" si="42"/>
        <v>2.9077954155650509E-2</v>
      </c>
      <c r="K150" s="24">
        <f t="shared" si="42"/>
        <v>2.9281499834740821E-2</v>
      </c>
      <c r="L150" s="24">
        <f t="shared" si="42"/>
        <v>-4.2123529047977071</v>
      </c>
    </row>
    <row r="151" spans="1:12" x14ac:dyDescent="0.25">
      <c r="A151" s="1" t="s">
        <v>51</v>
      </c>
      <c r="C151" s="24">
        <f t="shared" ref="C151:L152" si="43">C136</f>
        <v>15.900000000000004</v>
      </c>
      <c r="D151" s="24">
        <f t="shared" si="43"/>
        <v>2.3023199999999999</v>
      </c>
      <c r="E151" s="24">
        <f t="shared" si="43"/>
        <v>2.6356959360000083</v>
      </c>
      <c r="F151" s="24">
        <f t="shared" si="43"/>
        <v>3.017344707532807</v>
      </c>
      <c r="G151" s="24">
        <f t="shared" si="43"/>
        <v>3.4542562211835488</v>
      </c>
      <c r="H151" s="24">
        <f t="shared" si="43"/>
        <v>0.19116731805301512</v>
      </c>
      <c r="I151" s="24">
        <f t="shared" si="43"/>
        <v>0.19250548927939448</v>
      </c>
      <c r="J151" s="24">
        <f t="shared" si="43"/>
        <v>0.19385302770433555</v>
      </c>
      <c r="K151" s="24">
        <f t="shared" si="43"/>
        <v>0.1952099988982674</v>
      </c>
      <c r="L151" s="24">
        <f t="shared" si="43"/>
        <v>-28.082352698651381</v>
      </c>
    </row>
    <row r="152" spans="1:12" x14ac:dyDescent="0.25">
      <c r="A152" s="1" t="s">
        <v>94</v>
      </c>
      <c r="C152" s="24">
        <f t="shared" si="43"/>
        <v>7.950000000000002</v>
      </c>
      <c r="D152" s="24">
        <f t="shared" si="43"/>
        <v>1.15116</v>
      </c>
      <c r="E152" s="24">
        <f t="shared" si="43"/>
        <v>1.3178479680000041</v>
      </c>
      <c r="F152" s="24">
        <f t="shared" si="43"/>
        <v>1.5086723537664035</v>
      </c>
      <c r="G152" s="24">
        <f t="shared" si="43"/>
        <v>1.7271281105917744</v>
      </c>
      <c r="H152" s="24">
        <f t="shared" si="43"/>
        <v>9.5583659026507561E-2</v>
      </c>
      <c r="I152" s="24">
        <f t="shared" si="43"/>
        <v>9.6252744639697241E-2</v>
      </c>
      <c r="J152" s="24">
        <f t="shared" si="43"/>
        <v>9.6926513852167773E-2</v>
      </c>
      <c r="K152" s="24">
        <f t="shared" si="43"/>
        <v>9.76049994491337E-2</v>
      </c>
      <c r="L152" s="24">
        <f t="shared" si="43"/>
        <v>-14.04117634932569</v>
      </c>
    </row>
    <row r="153" spans="1:12" x14ac:dyDescent="0.25">
      <c r="A153" s="1" t="s">
        <v>55</v>
      </c>
      <c r="L153" s="24">
        <f>L145*B28</f>
        <v>2.1490172358514252</v>
      </c>
    </row>
    <row r="154" spans="1:12" x14ac:dyDescent="0.25">
      <c r="A154" s="1" t="s">
        <v>91</v>
      </c>
      <c r="C154" s="24">
        <f>C123</f>
        <v>2.4569999999999994</v>
      </c>
      <c r="D154" s="24">
        <f t="shared" ref="D154:K154" si="44">D123</f>
        <v>2.6520525923178968</v>
      </c>
      <c r="E154" s="24">
        <f t="shared" si="44"/>
        <v>3.730333549147586</v>
      </c>
      <c r="F154" s="24">
        <f t="shared" si="44"/>
        <v>4.5036008125847884</v>
      </c>
      <c r="G154" s="24">
        <f t="shared" si="44"/>
        <v>5.3852855222321274</v>
      </c>
      <c r="H154" s="24">
        <f t="shared" si="44"/>
        <v>5.5251803620369548</v>
      </c>
      <c r="I154" s="24">
        <f t="shared" si="44"/>
        <v>5.569456624571214</v>
      </c>
      <c r="J154" s="24">
        <f t="shared" si="44"/>
        <v>5.6140428209432116</v>
      </c>
      <c r="K154" s="24">
        <f t="shared" si="44"/>
        <v>5.658941120689815</v>
      </c>
      <c r="L154" s="24"/>
    </row>
    <row r="155" spans="1:12" x14ac:dyDescent="0.25">
      <c r="A155" s="28" t="s">
        <v>56</v>
      </c>
      <c r="B155" s="29">
        <f t="shared" ref="B155:L155" si="45">SUM(B148:B154)</f>
        <v>40</v>
      </c>
      <c r="C155" s="29">
        <f t="shared" si="45"/>
        <v>89.907000000000011</v>
      </c>
      <c r="D155" s="29">
        <f t="shared" si="45"/>
        <v>76.529812592317924</v>
      </c>
      <c r="E155" s="29">
        <f t="shared" si="45"/>
        <v>88.305593197147658</v>
      </c>
      <c r="F155" s="29">
        <f t="shared" si="45"/>
        <v>101.32535805761528</v>
      </c>
      <c r="G155" s="29">
        <f t="shared" si="45"/>
        <v>116.226833216343</v>
      </c>
      <c r="H155" s="29">
        <f t="shared" si="45"/>
        <v>111.71862554048656</v>
      </c>
      <c r="I155" s="29">
        <f t="shared" si="45"/>
        <v>112.50625591927003</v>
      </c>
      <c r="J155" s="29">
        <f t="shared" si="45"/>
        <v>113.29939971070486</v>
      </c>
      <c r="K155" s="29">
        <f t="shared" si="45"/>
        <v>114.09809550867978</v>
      </c>
      <c r="L155" s="29">
        <f t="shared" si="45"/>
        <v>-44.186864716923353</v>
      </c>
    </row>
    <row r="156" spans="1:12" s="2" customFormat="1" x14ac:dyDescent="0.25">
      <c r="A156" s="2" t="s">
        <v>105</v>
      </c>
      <c r="B156" s="89">
        <f>B146-B155</f>
        <v>-40</v>
      </c>
      <c r="C156" s="26">
        <f t="shared" ref="C156:L156" si="46">C146-C155</f>
        <v>5.4930000000000092</v>
      </c>
      <c r="D156" s="26">
        <f t="shared" si="46"/>
        <v>16.784107407682086</v>
      </c>
      <c r="E156" s="26">
        <f t="shared" si="46"/>
        <v>18.5201824188524</v>
      </c>
      <c r="F156" s="26">
        <f t="shared" si="46"/>
        <v>20.968789867581606</v>
      </c>
      <c r="G156" s="26">
        <f t="shared" si="46"/>
        <v>23.775507328422393</v>
      </c>
      <c r="H156" s="26">
        <f t="shared" si="46"/>
        <v>25.97646269141336</v>
      </c>
      <c r="I156" s="26">
        <f t="shared" si="46"/>
        <v>26.15269793025324</v>
      </c>
      <c r="J156" s="26">
        <f t="shared" si="46"/>
        <v>26.330166815765025</v>
      </c>
      <c r="K156" s="26">
        <f t="shared" si="46"/>
        <v>26.508877983475386</v>
      </c>
      <c r="L156" s="26">
        <f t="shared" si="46"/>
        <v>23.267902804443391</v>
      </c>
    </row>
    <row r="158" spans="1:12" s="10" customFormat="1" x14ac:dyDescent="0.25">
      <c r="A158" s="10" t="s">
        <v>172</v>
      </c>
      <c r="B158" s="93">
        <f>B65</f>
        <v>0.125</v>
      </c>
    </row>
    <row r="159" spans="1:12" x14ac:dyDescent="0.25">
      <c r="A159" s="1" t="s">
        <v>57</v>
      </c>
      <c r="B159" s="98">
        <f>NPV(B158,C156:L156)+B156</f>
        <v>68.32733314070272</v>
      </c>
      <c r="H159" s="23"/>
    </row>
    <row r="160" spans="1:12" x14ac:dyDescent="0.25">
      <c r="A160" s="1" t="s">
        <v>98</v>
      </c>
      <c r="B160" s="90">
        <f>IRR(B156:L156)</f>
        <v>0.39056532468469696</v>
      </c>
    </row>
    <row r="161" spans="1:12" x14ac:dyDescent="0.25">
      <c r="A161" s="1" t="s">
        <v>99</v>
      </c>
      <c r="C161" s="24">
        <f>SUM($B$156:B156)</f>
        <v>-40</v>
      </c>
      <c r="D161" s="24">
        <f>SUM($B$156:C156)</f>
        <v>-34.506999999999991</v>
      </c>
      <c r="E161" s="24">
        <f>SUM($B$156:D156)</f>
        <v>-17.722892592317905</v>
      </c>
      <c r="F161" s="44">
        <f>SUM($B$156:E156)</f>
        <v>0.79728982653449521</v>
      </c>
      <c r="H161" s="35"/>
      <c r="I161" s="24"/>
    </row>
    <row r="162" spans="1:12" s="34" customFormat="1" x14ac:dyDescent="0.25">
      <c r="A162" s="34" t="s">
        <v>100</v>
      </c>
      <c r="C162" s="35">
        <f>C156/C94</f>
        <v>1.0411395862180319</v>
      </c>
      <c r="D162" s="35">
        <f>D156/D94</f>
        <v>3.1812486148685788</v>
      </c>
      <c r="E162" s="35">
        <f>E156/E94</f>
        <v>3.5103031240208309</v>
      </c>
      <c r="F162" s="35">
        <f>F156/F94</f>
        <v>3.9744105600267137</v>
      </c>
      <c r="G162" s="35">
        <f>G156/G94</f>
        <v>4.5063939308278602</v>
      </c>
    </row>
    <row r="163" spans="1:12" s="34" customFormat="1" x14ac:dyDescent="0.25">
      <c r="C163" s="35"/>
      <c r="D163" s="35"/>
      <c r="E163" s="35"/>
      <c r="F163" s="35"/>
      <c r="G163" s="35"/>
    </row>
    <row r="164" spans="1:12" s="34" customFormat="1" x14ac:dyDescent="0.25">
      <c r="A164" s="19" t="s">
        <v>173</v>
      </c>
      <c r="B164" s="87" t="s">
        <v>76</v>
      </c>
      <c r="C164" s="1"/>
      <c r="D164" s="1"/>
      <c r="E164" s="1"/>
      <c r="F164" s="1"/>
      <c r="G164" s="1"/>
      <c r="H164" s="1"/>
      <c r="I164" s="1"/>
      <c r="J164" s="1"/>
      <c r="K164" s="1"/>
      <c r="L164" s="1"/>
    </row>
    <row r="165" spans="1:12" s="34" customFormat="1" ht="14.4" thickBot="1" x14ac:dyDescent="0.3">
      <c r="A165" s="5" t="s">
        <v>69</v>
      </c>
      <c r="B165" s="15">
        <v>0</v>
      </c>
      <c r="C165" s="5">
        <v>1</v>
      </c>
      <c r="D165" s="5">
        <v>2</v>
      </c>
      <c r="E165" s="5">
        <v>3</v>
      </c>
      <c r="F165" s="5">
        <v>4</v>
      </c>
      <c r="G165" s="5">
        <v>5</v>
      </c>
      <c r="H165" s="5">
        <v>6</v>
      </c>
      <c r="I165" s="5">
        <v>7</v>
      </c>
      <c r="J165" s="5">
        <v>8</v>
      </c>
      <c r="K165" s="5">
        <v>9</v>
      </c>
      <c r="L165" s="5">
        <v>10</v>
      </c>
    </row>
    <row r="166" spans="1:12" s="34" customFormat="1" ht="14.4" thickTop="1" x14ac:dyDescent="0.25">
      <c r="A166" s="2" t="s">
        <v>174</v>
      </c>
      <c r="B166" s="24">
        <f>B156/B74</f>
        <v>-40</v>
      </c>
      <c r="C166" s="24">
        <f t="shared" ref="C166:L166" si="47">C156/C74</f>
        <v>5.1820754716981217</v>
      </c>
      <c r="D166" s="24">
        <f t="shared" si="47"/>
        <v>14.937795841653688</v>
      </c>
      <c r="E166" s="24">
        <f t="shared" si="47"/>
        <v>15.54990228414429</v>
      </c>
      <c r="F166" s="24">
        <f t="shared" si="47"/>
        <v>16.609245579880998</v>
      </c>
      <c r="G166" s="24">
        <f t="shared" si="47"/>
        <v>17.766442165200463</v>
      </c>
      <c r="H166" s="24">
        <f t="shared" si="47"/>
        <v>18.312381177649851</v>
      </c>
      <c r="I166" s="24">
        <f t="shared" si="47"/>
        <v>17.393037798931061</v>
      </c>
      <c r="J166" s="24">
        <f t="shared" si="47"/>
        <v>16.519872399705005</v>
      </c>
      <c r="K166" s="24">
        <f t="shared" si="47"/>
        <v>15.690564148323988</v>
      </c>
      <c r="L166" s="24">
        <f t="shared" si="47"/>
        <v>12.992675395769814</v>
      </c>
    </row>
    <row r="167" spans="1:12" s="34" customFormat="1" x14ac:dyDescent="0.25">
      <c r="A167" s="10" t="s">
        <v>175</v>
      </c>
      <c r="B167" s="95">
        <f>B66</f>
        <v>6.1320754716981132E-2</v>
      </c>
      <c r="C167" s="24"/>
      <c r="D167" s="24"/>
      <c r="E167" s="24"/>
      <c r="F167" s="24"/>
      <c r="G167" s="24"/>
      <c r="H167" s="24"/>
      <c r="I167" s="24"/>
      <c r="J167" s="24"/>
      <c r="K167" s="24"/>
      <c r="L167" s="24"/>
    </row>
    <row r="168" spans="1:12" s="34" customFormat="1" x14ac:dyDescent="0.25">
      <c r="A168" s="1" t="s">
        <v>176</v>
      </c>
      <c r="B168" s="36">
        <f>NPV(B167,C166:L166)+B166</f>
        <v>68.327333140702677</v>
      </c>
      <c r="C168" s="24"/>
      <c r="D168" s="24"/>
      <c r="E168" s="24"/>
      <c r="F168" s="24"/>
      <c r="G168" s="24"/>
      <c r="H168" s="24"/>
      <c r="I168" s="24"/>
      <c r="J168" s="24"/>
      <c r="K168" s="24"/>
      <c r="L168" s="24"/>
    </row>
    <row r="169" spans="1:12" s="34" customFormat="1" x14ac:dyDescent="0.25">
      <c r="A169" s="1" t="s">
        <v>98</v>
      </c>
      <c r="B169" s="96">
        <f>IRR(B166:L166)</f>
        <v>0.3118540798971825</v>
      </c>
      <c r="C169" s="24"/>
      <c r="D169" s="94"/>
      <c r="E169" s="24"/>
      <c r="F169" s="24"/>
      <c r="G169" s="24"/>
      <c r="H169" s="24"/>
      <c r="I169" s="24"/>
      <c r="J169" s="24"/>
      <c r="K169" s="24"/>
      <c r="L169" s="24"/>
    </row>
    <row r="170" spans="1:12" s="34" customFormat="1" x14ac:dyDescent="0.25">
      <c r="B170" s="24"/>
      <c r="C170" s="24"/>
      <c r="D170" s="24"/>
      <c r="E170" s="24"/>
      <c r="F170" s="24"/>
      <c r="G170" s="24"/>
      <c r="H170" s="24"/>
      <c r="I170" s="24"/>
      <c r="J170" s="24"/>
      <c r="K170" s="24"/>
      <c r="L170" s="24"/>
    </row>
    <row r="171" spans="1:12" s="34" customFormat="1" x14ac:dyDescent="0.25">
      <c r="A171" s="99"/>
      <c r="B171" s="100"/>
      <c r="C171" s="100"/>
      <c r="D171" s="100"/>
      <c r="E171" s="100"/>
      <c r="F171" s="100"/>
      <c r="G171" s="100"/>
      <c r="H171" s="100"/>
      <c r="I171" s="100"/>
      <c r="J171" s="100"/>
      <c r="K171" s="100"/>
      <c r="L171" s="100"/>
    </row>
    <row r="173" spans="1:12" x14ac:dyDescent="0.25">
      <c r="A173" s="39" t="s">
        <v>180</v>
      </c>
      <c r="B173" s="87" t="s">
        <v>76</v>
      </c>
    </row>
    <row r="174" spans="1:12" ht="14.4" thickBot="1" x14ac:dyDescent="0.3">
      <c r="A174" s="5" t="s">
        <v>69</v>
      </c>
      <c r="B174" s="15">
        <v>0</v>
      </c>
      <c r="C174" s="5">
        <v>1</v>
      </c>
      <c r="D174" s="5">
        <v>2</v>
      </c>
      <c r="E174" s="5">
        <v>3</v>
      </c>
      <c r="F174" s="5">
        <v>4</v>
      </c>
      <c r="G174" s="5">
        <v>5</v>
      </c>
      <c r="H174" s="5">
        <v>6</v>
      </c>
      <c r="I174" s="5">
        <v>7</v>
      </c>
      <c r="J174" s="5">
        <v>8</v>
      </c>
      <c r="K174" s="5">
        <v>9</v>
      </c>
      <c r="L174" s="5">
        <v>10</v>
      </c>
    </row>
    <row r="175" spans="1:12" ht="14.4" thickTop="1" x14ac:dyDescent="0.25">
      <c r="A175" s="2" t="s">
        <v>95</v>
      </c>
      <c r="B175" s="88"/>
      <c r="C175" s="24"/>
      <c r="D175" s="24"/>
      <c r="E175" s="24"/>
      <c r="F175" s="24"/>
      <c r="G175" s="24"/>
      <c r="H175" s="24"/>
      <c r="I175" s="24"/>
      <c r="J175" s="24"/>
      <c r="K175" s="24"/>
      <c r="L175" s="24"/>
    </row>
    <row r="176" spans="1:12" x14ac:dyDescent="0.25">
      <c r="A176" s="1" t="s">
        <v>13</v>
      </c>
      <c r="B176" s="88"/>
      <c r="C176" s="24">
        <f>C143</f>
        <v>79.500000000000014</v>
      </c>
      <c r="D176" s="24">
        <f t="shared" ref="D176:L176" si="48">D143</f>
        <v>91.011600000000016</v>
      </c>
      <c r="E176" s="24">
        <f t="shared" si="48"/>
        <v>104.19007968000005</v>
      </c>
      <c r="F176" s="24">
        <f t="shared" si="48"/>
        <v>119.27680321766408</v>
      </c>
      <c r="G176" s="24">
        <f t="shared" si="48"/>
        <v>136.54808432358183</v>
      </c>
      <c r="H176" s="24">
        <f t="shared" si="48"/>
        <v>137.50392091384691</v>
      </c>
      <c r="I176" s="24">
        <f t="shared" si="48"/>
        <v>138.46644836024387</v>
      </c>
      <c r="J176" s="24">
        <f t="shared" si="48"/>
        <v>139.43571349876555</v>
      </c>
      <c r="K176" s="24">
        <f t="shared" si="48"/>
        <v>140.4117634932569</v>
      </c>
      <c r="L176" s="24">
        <f t="shared" si="48"/>
        <v>0</v>
      </c>
    </row>
    <row r="177" spans="1:12" x14ac:dyDescent="0.25">
      <c r="A177" s="1" t="s">
        <v>52</v>
      </c>
      <c r="B177" s="88"/>
      <c r="C177" s="24">
        <f t="shared" ref="C177:L178" si="49">C144</f>
        <v>15.900000000000004</v>
      </c>
      <c r="D177" s="24">
        <f t="shared" si="49"/>
        <v>2.3023199999999999</v>
      </c>
      <c r="E177" s="24">
        <f t="shared" si="49"/>
        <v>2.6356959360000083</v>
      </c>
      <c r="F177" s="24">
        <f t="shared" si="49"/>
        <v>3.017344707532807</v>
      </c>
      <c r="G177" s="24">
        <f t="shared" si="49"/>
        <v>3.4542562211835488</v>
      </c>
      <c r="H177" s="24">
        <f t="shared" si="49"/>
        <v>0.19116731805301512</v>
      </c>
      <c r="I177" s="24">
        <f t="shared" si="49"/>
        <v>0.19250548927939448</v>
      </c>
      <c r="J177" s="24">
        <f t="shared" si="49"/>
        <v>0.19385302770433555</v>
      </c>
      <c r="K177" s="24">
        <f t="shared" si="49"/>
        <v>0.1952099988982674</v>
      </c>
      <c r="L177" s="24">
        <f t="shared" si="49"/>
        <v>-28.082352698651381</v>
      </c>
    </row>
    <row r="178" spans="1:12" x14ac:dyDescent="0.25">
      <c r="A178" s="1" t="s">
        <v>58</v>
      </c>
      <c r="B178" s="88"/>
      <c r="C178" s="24">
        <f t="shared" si="49"/>
        <v>0</v>
      </c>
      <c r="D178" s="24">
        <f t="shared" si="49"/>
        <v>0</v>
      </c>
      <c r="E178" s="24">
        <f t="shared" si="49"/>
        <v>0</v>
      </c>
      <c r="F178" s="24">
        <f t="shared" si="49"/>
        <v>0</v>
      </c>
      <c r="G178" s="24">
        <f t="shared" si="49"/>
        <v>0</v>
      </c>
      <c r="H178" s="24">
        <f t="shared" si="49"/>
        <v>0</v>
      </c>
      <c r="I178" s="24">
        <f t="shared" si="49"/>
        <v>0</v>
      </c>
      <c r="J178" s="24">
        <f t="shared" si="49"/>
        <v>0</v>
      </c>
      <c r="K178" s="24">
        <f t="shared" si="49"/>
        <v>0</v>
      </c>
      <c r="L178" s="24">
        <f t="shared" si="49"/>
        <v>7.1633907861714183</v>
      </c>
    </row>
    <row r="179" spans="1:12" s="10" customFormat="1" x14ac:dyDescent="0.25">
      <c r="A179" s="10" t="s">
        <v>181</v>
      </c>
      <c r="B179" s="101">
        <f>B98</f>
        <v>20</v>
      </c>
      <c r="C179" s="101"/>
      <c r="D179" s="101"/>
      <c r="E179" s="101"/>
      <c r="F179" s="101"/>
      <c r="G179" s="101"/>
      <c r="H179" s="101"/>
      <c r="I179" s="101"/>
      <c r="J179" s="101"/>
      <c r="K179" s="101"/>
      <c r="L179" s="101"/>
    </row>
    <row r="180" spans="1:12" x14ac:dyDescent="0.25">
      <c r="A180" s="102" t="s">
        <v>53</v>
      </c>
      <c r="B180" s="103">
        <f>SUM(B176:B179)</f>
        <v>20</v>
      </c>
      <c r="C180" s="103">
        <f t="shared" ref="C180:L180" si="50">SUM(C176:C179)</f>
        <v>95.40000000000002</v>
      </c>
      <c r="D180" s="103">
        <f t="shared" si="50"/>
        <v>93.31392000000001</v>
      </c>
      <c r="E180" s="103">
        <f t="shared" si="50"/>
        <v>106.82577561600006</v>
      </c>
      <c r="F180" s="103">
        <f t="shared" si="50"/>
        <v>122.29414792519688</v>
      </c>
      <c r="G180" s="103">
        <f t="shared" si="50"/>
        <v>140.00234054476539</v>
      </c>
      <c r="H180" s="103">
        <f t="shared" si="50"/>
        <v>137.69508823189992</v>
      </c>
      <c r="I180" s="103">
        <f t="shared" si="50"/>
        <v>138.65895384952327</v>
      </c>
      <c r="J180" s="103">
        <f t="shared" si="50"/>
        <v>139.62956652646989</v>
      </c>
      <c r="K180" s="103">
        <f t="shared" si="50"/>
        <v>140.60697349215516</v>
      </c>
      <c r="L180" s="103">
        <f t="shared" si="50"/>
        <v>-20.918961912479961</v>
      </c>
    </row>
    <row r="181" spans="1:12" x14ac:dyDescent="0.25">
      <c r="A181" s="2" t="s">
        <v>96</v>
      </c>
      <c r="B181" s="88"/>
      <c r="C181" s="24"/>
      <c r="D181" s="24"/>
      <c r="E181" s="24"/>
      <c r="F181" s="24"/>
      <c r="G181" s="24"/>
      <c r="H181" s="24"/>
      <c r="I181" s="24"/>
      <c r="J181" s="24"/>
      <c r="K181" s="24"/>
      <c r="L181" s="24"/>
    </row>
    <row r="182" spans="1:12" x14ac:dyDescent="0.25">
      <c r="A182" s="1" t="s">
        <v>54</v>
      </c>
      <c r="B182" s="88">
        <f>B148</f>
        <v>40</v>
      </c>
      <c r="C182" s="24"/>
      <c r="D182" s="24"/>
      <c r="E182" s="24"/>
      <c r="F182" s="24"/>
      <c r="G182" s="24"/>
      <c r="H182" s="24"/>
      <c r="I182" s="24"/>
      <c r="J182" s="24"/>
      <c r="K182" s="24"/>
      <c r="L182" s="24"/>
    </row>
    <row r="183" spans="1:12" x14ac:dyDescent="0.25">
      <c r="A183" s="1" t="s">
        <v>18</v>
      </c>
      <c r="B183" s="88"/>
      <c r="C183" s="24">
        <f>C149</f>
        <v>61.215000000000018</v>
      </c>
      <c r="D183" s="24">
        <f t="shared" ref="D183:L183" si="51">D149</f>
        <v>70.078932000000023</v>
      </c>
      <c r="E183" s="24">
        <f t="shared" si="51"/>
        <v>80.226361353600055</v>
      </c>
      <c r="F183" s="24">
        <f t="shared" si="51"/>
        <v>91.843138477601357</v>
      </c>
      <c r="G183" s="24">
        <f t="shared" si="51"/>
        <v>105.14202492915803</v>
      </c>
      <c r="H183" s="24">
        <f t="shared" si="51"/>
        <v>105.87801910366214</v>
      </c>
      <c r="I183" s="24">
        <f t="shared" si="51"/>
        <v>106.6191652373878</v>
      </c>
      <c r="J183" s="24">
        <f t="shared" si="51"/>
        <v>107.36549939404949</v>
      </c>
      <c r="K183" s="24">
        <f t="shared" si="51"/>
        <v>108.11705788980782</v>
      </c>
      <c r="L183" s="24">
        <f t="shared" si="51"/>
        <v>0</v>
      </c>
    </row>
    <row r="184" spans="1:12" x14ac:dyDescent="0.25">
      <c r="A184" s="1" t="s">
        <v>93</v>
      </c>
      <c r="B184" s="88"/>
      <c r="C184" s="24">
        <f t="shared" ref="C184:L188" si="52">C150</f>
        <v>2.3850000000000002</v>
      </c>
      <c r="D184" s="24">
        <f t="shared" si="52"/>
        <v>0.34534799999999999</v>
      </c>
      <c r="E184" s="24">
        <f t="shared" si="52"/>
        <v>0.39535439040000142</v>
      </c>
      <c r="F184" s="24">
        <f t="shared" si="52"/>
        <v>0.45260170612992079</v>
      </c>
      <c r="G184" s="24">
        <f t="shared" si="52"/>
        <v>0.51813843317753205</v>
      </c>
      <c r="H184" s="24">
        <f t="shared" si="52"/>
        <v>2.8675097707952624E-2</v>
      </c>
      <c r="I184" s="24">
        <f t="shared" si="52"/>
        <v>2.8875823391908639E-2</v>
      </c>
      <c r="J184" s="24">
        <f t="shared" si="52"/>
        <v>2.9077954155650509E-2</v>
      </c>
      <c r="K184" s="24">
        <f t="shared" si="52"/>
        <v>2.9281499834740821E-2</v>
      </c>
      <c r="L184" s="24">
        <f t="shared" si="52"/>
        <v>-4.2123529047977071</v>
      </c>
    </row>
    <row r="185" spans="1:12" x14ac:dyDescent="0.25">
      <c r="A185" s="1" t="s">
        <v>51</v>
      </c>
      <c r="B185" s="88"/>
      <c r="C185" s="24">
        <f t="shared" si="52"/>
        <v>15.900000000000004</v>
      </c>
      <c r="D185" s="24">
        <f t="shared" si="52"/>
        <v>2.3023199999999999</v>
      </c>
      <c r="E185" s="24">
        <f t="shared" si="52"/>
        <v>2.6356959360000083</v>
      </c>
      <c r="F185" s="24">
        <f t="shared" si="52"/>
        <v>3.017344707532807</v>
      </c>
      <c r="G185" s="24">
        <f t="shared" si="52"/>
        <v>3.4542562211835488</v>
      </c>
      <c r="H185" s="24">
        <f t="shared" si="52"/>
        <v>0.19116731805301512</v>
      </c>
      <c r="I185" s="24">
        <f t="shared" si="52"/>
        <v>0.19250548927939448</v>
      </c>
      <c r="J185" s="24">
        <f t="shared" si="52"/>
        <v>0.19385302770433555</v>
      </c>
      <c r="K185" s="24">
        <f t="shared" si="52"/>
        <v>0.1952099988982674</v>
      </c>
      <c r="L185" s="24">
        <f t="shared" si="52"/>
        <v>-28.082352698651381</v>
      </c>
    </row>
    <row r="186" spans="1:12" x14ac:dyDescent="0.25">
      <c r="A186" s="1" t="s">
        <v>94</v>
      </c>
      <c r="B186" s="88"/>
      <c r="C186" s="24">
        <f t="shared" si="52"/>
        <v>7.950000000000002</v>
      </c>
      <c r="D186" s="24">
        <f t="shared" si="52"/>
        <v>1.15116</v>
      </c>
      <c r="E186" s="24">
        <f t="shared" si="52"/>
        <v>1.3178479680000041</v>
      </c>
      <c r="F186" s="24">
        <f t="shared" si="52"/>
        <v>1.5086723537664035</v>
      </c>
      <c r="G186" s="24">
        <f t="shared" si="52"/>
        <v>1.7271281105917744</v>
      </c>
      <c r="H186" s="24">
        <f t="shared" si="52"/>
        <v>9.5583659026507561E-2</v>
      </c>
      <c r="I186" s="24">
        <f t="shared" si="52"/>
        <v>9.6252744639697241E-2</v>
      </c>
      <c r="J186" s="24">
        <f t="shared" si="52"/>
        <v>9.6926513852167773E-2</v>
      </c>
      <c r="K186" s="24">
        <f t="shared" si="52"/>
        <v>9.76049994491337E-2</v>
      </c>
      <c r="L186" s="24">
        <f t="shared" si="52"/>
        <v>-14.04117634932569</v>
      </c>
    </row>
    <row r="187" spans="1:12" x14ac:dyDescent="0.25">
      <c r="A187" s="1" t="s">
        <v>55</v>
      </c>
      <c r="B187" s="88"/>
      <c r="C187" s="24">
        <f t="shared" si="52"/>
        <v>0</v>
      </c>
      <c r="D187" s="24">
        <f t="shared" si="52"/>
        <v>0</v>
      </c>
      <c r="E187" s="24">
        <f t="shared" si="52"/>
        <v>0</v>
      </c>
      <c r="F187" s="24">
        <f t="shared" si="52"/>
        <v>0</v>
      </c>
      <c r="G187" s="24">
        <f t="shared" si="52"/>
        <v>0</v>
      </c>
      <c r="H187" s="24">
        <f t="shared" si="52"/>
        <v>0</v>
      </c>
      <c r="I187" s="24">
        <f t="shared" si="52"/>
        <v>0</v>
      </c>
      <c r="J187" s="24">
        <f t="shared" si="52"/>
        <v>0</v>
      </c>
      <c r="K187" s="24">
        <f t="shared" si="52"/>
        <v>0</v>
      </c>
      <c r="L187" s="24">
        <f t="shared" si="52"/>
        <v>2.1490172358514252</v>
      </c>
    </row>
    <row r="188" spans="1:12" s="10" customFormat="1" x14ac:dyDescent="0.25">
      <c r="A188" s="34" t="s">
        <v>183</v>
      </c>
      <c r="B188" s="101"/>
      <c r="C188" s="24">
        <f t="shared" si="52"/>
        <v>2.4569999999999994</v>
      </c>
      <c r="D188" s="24">
        <f t="shared" si="52"/>
        <v>2.6520525923178968</v>
      </c>
      <c r="E188" s="24">
        <f t="shared" si="52"/>
        <v>3.730333549147586</v>
      </c>
      <c r="F188" s="24">
        <f t="shared" si="52"/>
        <v>4.5036008125847884</v>
      </c>
      <c r="G188" s="24">
        <f t="shared" si="52"/>
        <v>5.3852855222321274</v>
      </c>
      <c r="H188" s="24">
        <f t="shared" si="52"/>
        <v>5.5251803620369548</v>
      </c>
      <c r="I188" s="24">
        <f t="shared" si="52"/>
        <v>5.569456624571214</v>
      </c>
      <c r="J188" s="24">
        <f t="shared" si="52"/>
        <v>5.6140428209432116</v>
      </c>
      <c r="K188" s="24">
        <f t="shared" si="52"/>
        <v>5.658941120689815</v>
      </c>
      <c r="L188" s="24">
        <f t="shared" si="52"/>
        <v>0</v>
      </c>
    </row>
    <row r="189" spans="1:12" s="10" customFormat="1" x14ac:dyDescent="0.25">
      <c r="A189" s="10" t="s">
        <v>182</v>
      </c>
      <c r="B189" s="101"/>
      <c r="C189" s="101">
        <f>-C98</f>
        <v>5.2759496158949082</v>
      </c>
      <c r="D189" s="101">
        <f t="shared" ref="D189:L189" si="53">-D98</f>
        <v>5.2759496158949082</v>
      </c>
      <c r="E189" s="101">
        <f t="shared" si="53"/>
        <v>5.2759496158949082</v>
      </c>
      <c r="F189" s="101">
        <f t="shared" si="53"/>
        <v>5.2759496158949082</v>
      </c>
      <c r="G189" s="101">
        <f t="shared" si="53"/>
        <v>5.2759496158949082</v>
      </c>
      <c r="H189" s="101">
        <f t="shared" si="53"/>
        <v>0</v>
      </c>
      <c r="I189" s="101">
        <f t="shared" si="53"/>
        <v>0</v>
      </c>
      <c r="J189" s="101">
        <f t="shared" si="53"/>
        <v>0</v>
      </c>
      <c r="K189" s="101">
        <f t="shared" si="53"/>
        <v>0</v>
      </c>
      <c r="L189" s="101">
        <f t="shared" si="53"/>
        <v>0</v>
      </c>
    </row>
    <row r="190" spans="1:12" x14ac:dyDescent="0.25">
      <c r="A190" s="102" t="s">
        <v>56</v>
      </c>
      <c r="B190" s="104">
        <f>SUM(B182:B189)</f>
        <v>40</v>
      </c>
      <c r="C190" s="104">
        <f>SUM(C182:C189)</f>
        <v>95.182949615894913</v>
      </c>
      <c r="D190" s="104">
        <f t="shared" ref="D190:L190" si="54">SUM(D182:D189)</f>
        <v>81.805762208212826</v>
      </c>
      <c r="E190" s="104">
        <f t="shared" si="54"/>
        <v>93.58154281304256</v>
      </c>
      <c r="F190" s="104">
        <f t="shared" si="54"/>
        <v>106.60130767351018</v>
      </c>
      <c r="G190" s="104">
        <f t="shared" si="54"/>
        <v>121.5027828322379</v>
      </c>
      <c r="H190" s="104">
        <f t="shared" si="54"/>
        <v>111.71862554048656</v>
      </c>
      <c r="I190" s="104">
        <f t="shared" si="54"/>
        <v>112.50625591927003</v>
      </c>
      <c r="J190" s="104">
        <f t="shared" si="54"/>
        <v>113.29939971070486</v>
      </c>
      <c r="K190" s="104">
        <f t="shared" si="54"/>
        <v>114.09809550867978</v>
      </c>
      <c r="L190" s="104">
        <f t="shared" si="54"/>
        <v>-44.186864716923353</v>
      </c>
    </row>
    <row r="191" spans="1:12" x14ac:dyDescent="0.25">
      <c r="A191" s="2" t="s">
        <v>184</v>
      </c>
      <c r="B191" s="88">
        <f>B180-B190</f>
        <v>-20</v>
      </c>
      <c r="C191" s="88">
        <f t="shared" ref="C191:L191" si="55">C180-C190</f>
        <v>0.21705038410510724</v>
      </c>
      <c r="D191" s="88">
        <f t="shared" si="55"/>
        <v>11.508157791787184</v>
      </c>
      <c r="E191" s="88">
        <f t="shared" si="55"/>
        <v>13.244232802957498</v>
      </c>
      <c r="F191" s="88">
        <f t="shared" si="55"/>
        <v>15.692840251686704</v>
      </c>
      <c r="G191" s="88">
        <f t="shared" si="55"/>
        <v>18.499557712527491</v>
      </c>
      <c r="H191" s="88">
        <f t="shared" si="55"/>
        <v>25.97646269141336</v>
      </c>
      <c r="I191" s="88">
        <f t="shared" si="55"/>
        <v>26.15269793025324</v>
      </c>
      <c r="J191" s="88">
        <f t="shared" si="55"/>
        <v>26.330166815765025</v>
      </c>
      <c r="K191" s="88">
        <f t="shared" si="55"/>
        <v>26.508877983475386</v>
      </c>
      <c r="L191" s="88">
        <f t="shared" si="55"/>
        <v>23.267902804443391</v>
      </c>
    </row>
    <row r="192" spans="1:12" x14ac:dyDescent="0.25">
      <c r="A192" s="2"/>
      <c r="B192" s="88"/>
      <c r="C192" s="24"/>
      <c r="D192" s="24"/>
      <c r="E192" s="24"/>
      <c r="F192" s="24"/>
      <c r="G192" s="24"/>
      <c r="H192" s="24"/>
      <c r="I192" s="24"/>
      <c r="J192" s="24"/>
      <c r="K192" s="24"/>
      <c r="L192" s="24"/>
    </row>
    <row r="193" spans="1:14" x14ac:dyDescent="0.25">
      <c r="A193" s="1" t="s">
        <v>179</v>
      </c>
      <c r="B193" s="11">
        <f>B64</f>
        <v>0.15</v>
      </c>
    </row>
    <row r="194" spans="1:14" x14ac:dyDescent="0.25">
      <c r="A194" s="1" t="s">
        <v>57</v>
      </c>
      <c r="B194" s="80">
        <f>NPV(B193,C191:L191)+B191</f>
        <v>58.725275271610982</v>
      </c>
    </row>
    <row r="195" spans="1:14" x14ac:dyDescent="0.25">
      <c r="A195" s="1" t="s">
        <v>98</v>
      </c>
      <c r="B195" s="90">
        <f>IRR(B191:L191)</f>
        <v>0.51116539303635866</v>
      </c>
    </row>
    <row r="196" spans="1:14" x14ac:dyDescent="0.25">
      <c r="B196" s="90"/>
    </row>
    <row r="197" spans="1:14" x14ac:dyDescent="0.25">
      <c r="A197" s="39" t="s">
        <v>177</v>
      </c>
      <c r="B197" s="87" t="s">
        <v>76</v>
      </c>
    </row>
    <row r="198" spans="1:14" ht="14.4" thickBot="1" x14ac:dyDescent="0.3">
      <c r="A198" s="5" t="s">
        <v>69</v>
      </c>
      <c r="B198" s="15">
        <v>0</v>
      </c>
      <c r="C198" s="5">
        <v>1</v>
      </c>
      <c r="D198" s="5">
        <v>2</v>
      </c>
      <c r="E198" s="5">
        <v>3</v>
      </c>
      <c r="F198" s="5">
        <v>4</v>
      </c>
      <c r="G198" s="5">
        <v>5</v>
      </c>
      <c r="H198" s="5">
        <v>6</v>
      </c>
      <c r="I198" s="5">
        <v>7</v>
      </c>
      <c r="J198" s="5">
        <v>8</v>
      </c>
      <c r="K198" s="5">
        <v>9</v>
      </c>
      <c r="L198" s="5">
        <v>10</v>
      </c>
    </row>
    <row r="199" spans="1:14" ht="14.4" thickTop="1" x14ac:dyDescent="0.25">
      <c r="A199" s="2" t="s">
        <v>185</v>
      </c>
      <c r="B199" s="88">
        <f>B191/B74</f>
        <v>-20</v>
      </c>
      <c r="C199" s="88">
        <f t="shared" ref="C199:L199" si="56">C191/C74</f>
        <v>0.20476451330670492</v>
      </c>
      <c r="D199" s="88">
        <f t="shared" si="56"/>
        <v>10.242219465812729</v>
      </c>
      <c r="E199" s="88">
        <f t="shared" si="56"/>
        <v>11.120113250332064</v>
      </c>
      <c r="F199" s="88">
        <f t="shared" si="56"/>
        <v>12.43019932156758</v>
      </c>
      <c r="G199" s="88">
        <f t="shared" si="56"/>
        <v>13.823945695093464</v>
      </c>
      <c r="H199" s="88">
        <f t="shared" si="56"/>
        <v>18.312381177649851</v>
      </c>
      <c r="I199" s="88">
        <f t="shared" si="56"/>
        <v>17.393037798931061</v>
      </c>
      <c r="J199" s="88">
        <f t="shared" si="56"/>
        <v>16.519872399705005</v>
      </c>
      <c r="K199" s="88">
        <f t="shared" si="56"/>
        <v>15.690564148323988</v>
      </c>
      <c r="L199" s="88">
        <f t="shared" si="56"/>
        <v>12.992675395769814</v>
      </c>
    </row>
    <row r="200" spans="1:14" x14ac:dyDescent="0.25">
      <c r="A200" s="1" t="s">
        <v>178</v>
      </c>
      <c r="B200" s="93">
        <f>(B64-B15)/(1+B15)</f>
        <v>8.4905660377358486E-2</v>
      </c>
    </row>
    <row r="201" spans="1:14" x14ac:dyDescent="0.25">
      <c r="A201" s="1" t="s">
        <v>57</v>
      </c>
      <c r="B201" s="80">
        <f>NPV(B200,C199:L199)+B199</f>
        <v>58.725275271610869</v>
      </c>
      <c r="D201" s="12"/>
    </row>
    <row r="202" spans="1:14" x14ac:dyDescent="0.25">
      <c r="A202" s="1" t="s">
        <v>98</v>
      </c>
      <c r="B202" s="90">
        <f>IRR(B199:L199)</f>
        <v>0.42562772928012005</v>
      </c>
    </row>
    <row r="204" spans="1:14" s="2" customFormat="1" x14ac:dyDescent="0.25">
      <c r="A204" s="17" t="s">
        <v>110</v>
      </c>
      <c r="B204" s="16"/>
      <c r="C204" s="16"/>
      <c r="D204" s="16"/>
      <c r="E204" s="16"/>
      <c r="F204" s="16"/>
      <c r="G204" s="16"/>
      <c r="H204" s="16"/>
      <c r="I204" s="16"/>
      <c r="J204" s="16"/>
      <c r="K204" s="16"/>
      <c r="L204" s="16"/>
    </row>
    <row r="207" spans="1:14" x14ac:dyDescent="0.25">
      <c r="A207" s="2" t="s">
        <v>112</v>
      </c>
      <c r="G207" s="46" t="s">
        <v>57</v>
      </c>
      <c r="H207" s="127" t="s">
        <v>187</v>
      </c>
      <c r="I207" s="127"/>
      <c r="J207" s="127"/>
      <c r="K207" s="127"/>
      <c r="L207" s="127"/>
    </row>
    <row r="208" spans="1:14" s="3" customFormat="1" x14ac:dyDescent="0.25">
      <c r="A208" s="3" t="s">
        <v>111</v>
      </c>
      <c r="B208" s="34"/>
      <c r="C208" s="1"/>
      <c r="D208" s="1"/>
      <c r="E208" s="1"/>
      <c r="F208" s="1"/>
      <c r="G208" s="46"/>
      <c r="H208" s="106">
        <v>0.02</v>
      </c>
      <c r="I208" s="106">
        <v>0.04</v>
      </c>
      <c r="J208" s="105">
        <v>0.06</v>
      </c>
      <c r="K208" s="106">
        <v>0.08</v>
      </c>
      <c r="L208" s="106">
        <v>0.1</v>
      </c>
      <c r="M208" s="1"/>
      <c r="N208" s="1"/>
    </row>
    <row r="209" spans="1:14" s="3" customFormat="1" x14ac:dyDescent="0.25">
      <c r="A209" s="1" t="s">
        <v>186</v>
      </c>
      <c r="B209" s="34"/>
      <c r="C209" s="1"/>
      <c r="D209" s="1"/>
      <c r="E209" s="1"/>
      <c r="F209" s="1"/>
      <c r="G209" s="46">
        <f>B159</f>
        <v>68.32733314070272</v>
      </c>
      <c r="H209" s="46">
        <f t="dataTable" ref="H209:L209" dt2D="0" dtr="1" r1="B15"/>
        <v>51.423870137937783</v>
      </c>
      <c r="I209" s="46">
        <v>59.466242682270448</v>
      </c>
      <c r="J209" s="47">
        <v>68.32733314070272</v>
      </c>
      <c r="K209" s="46">
        <v>78.091006211003531</v>
      </c>
      <c r="L209" s="46">
        <v>88.849097503635903</v>
      </c>
      <c r="M209" s="1"/>
      <c r="N209" s="1"/>
    </row>
    <row r="210" spans="1:14" x14ac:dyDescent="0.25">
      <c r="A210" s="1" t="s">
        <v>114</v>
      </c>
    </row>
    <row r="212" spans="1:14" x14ac:dyDescent="0.25">
      <c r="G212" s="46" t="s">
        <v>57</v>
      </c>
      <c r="H212" s="120" t="s">
        <v>134</v>
      </c>
      <c r="I212" s="120"/>
      <c r="J212" s="120"/>
      <c r="K212" s="120"/>
      <c r="L212" s="120"/>
    </row>
    <row r="213" spans="1:14" x14ac:dyDescent="0.25">
      <c r="A213" s="3"/>
      <c r="G213" s="46"/>
      <c r="H213" s="108">
        <v>1</v>
      </c>
      <c r="I213" s="41">
        <v>2</v>
      </c>
      <c r="J213" s="41">
        <v>3</v>
      </c>
      <c r="K213" s="41">
        <v>4</v>
      </c>
      <c r="L213" s="45">
        <v>5</v>
      </c>
    </row>
    <row r="214" spans="1:14" x14ac:dyDescent="0.25">
      <c r="G214" s="46">
        <f>B159</f>
        <v>68.32733314070272</v>
      </c>
      <c r="H214" s="109">
        <f t="dataTable" ref="H214:L214" dt2D="0" dtr="1" r1="B40" ca="1"/>
        <v>-12.722780733333423</v>
      </c>
      <c r="I214" s="49">
        <v>7.5397477351756166</v>
      </c>
      <c r="J214" s="107">
        <v>27.802276203684656</v>
      </c>
      <c r="K214" s="49">
        <v>48.064804672193688</v>
      </c>
      <c r="L214" s="50">
        <v>68.32733314070272</v>
      </c>
    </row>
    <row r="216" spans="1:14" x14ac:dyDescent="0.25">
      <c r="F216" s="41"/>
      <c r="G216" s="41" t="s">
        <v>57</v>
      </c>
      <c r="H216" s="127" t="s">
        <v>187</v>
      </c>
      <c r="I216" s="127"/>
      <c r="J216" s="127"/>
      <c r="K216" s="127"/>
      <c r="L216" s="127"/>
    </row>
    <row r="217" spans="1:14" x14ac:dyDescent="0.25">
      <c r="F217" s="41"/>
      <c r="G217" s="46">
        <f>G209</f>
        <v>68.32733314070272</v>
      </c>
      <c r="H217" s="106">
        <v>0.02</v>
      </c>
      <c r="I217" s="106">
        <v>0.04</v>
      </c>
      <c r="J217" s="105">
        <v>0.06</v>
      </c>
      <c r="K217" s="106">
        <v>0.08</v>
      </c>
      <c r="L217" s="106">
        <v>0.1</v>
      </c>
    </row>
    <row r="218" spans="1:14" x14ac:dyDescent="0.25">
      <c r="F218" s="128" t="s">
        <v>188</v>
      </c>
      <c r="G218" s="42">
        <v>1</v>
      </c>
      <c r="H218" s="46">
        <f t="dataTable" ref="H218:L224" dt2D="1" dtr="1" r1="B15" r2="B40" ca="1"/>
        <v>-16.497937364212131</v>
      </c>
      <c r="I218" s="46">
        <v>-14.709252862912091</v>
      </c>
      <c r="J218" s="46">
        <v>-12.722780733333423</v>
      </c>
      <c r="K218" s="46">
        <v>-10.516146628841415</v>
      </c>
      <c r="L218" s="46">
        <v>-8.064591558064464</v>
      </c>
    </row>
    <row r="219" spans="1:14" x14ac:dyDescent="0.25">
      <c r="F219" s="128"/>
      <c r="G219" s="42">
        <v>2</v>
      </c>
      <c r="H219" s="46">
        <v>0.4825145113253555</v>
      </c>
      <c r="I219" s="46">
        <v>3.8346210233835478</v>
      </c>
      <c r="J219" s="46">
        <v>7.5397477351756166</v>
      </c>
      <c r="K219" s="46">
        <v>11.63564158111982</v>
      </c>
      <c r="L219" s="46">
        <v>16.163830707360617</v>
      </c>
    </row>
    <row r="220" spans="1:14" x14ac:dyDescent="0.25">
      <c r="F220" s="128"/>
      <c r="G220" s="42">
        <v>3</v>
      </c>
      <c r="H220" s="46">
        <v>17.462966386862846</v>
      </c>
      <c r="I220" s="46">
        <v>22.378494909679183</v>
      </c>
      <c r="J220" s="46">
        <v>27.802276203684656</v>
      </c>
      <c r="K220" s="46">
        <v>33.787429791081095</v>
      </c>
      <c r="L220" s="46">
        <v>40.392252972785684</v>
      </c>
    </row>
    <row r="221" spans="1:14" x14ac:dyDescent="0.25">
      <c r="F221" s="128"/>
      <c r="G221" s="42">
        <v>4</v>
      </c>
      <c r="H221" s="46">
        <v>34.4434182624003</v>
      </c>
      <c r="I221" s="46">
        <v>40.922368795974819</v>
      </c>
      <c r="J221" s="46">
        <v>48.064804672193688</v>
      </c>
      <c r="K221" s="46">
        <v>55.939218001042249</v>
      </c>
      <c r="L221" s="46">
        <v>64.620675238210794</v>
      </c>
    </row>
    <row r="222" spans="1:14" x14ac:dyDescent="0.25">
      <c r="F222" s="128"/>
      <c r="G222" s="111">
        <v>5</v>
      </c>
      <c r="H222" s="46">
        <v>51.423870137937783</v>
      </c>
      <c r="I222" s="46">
        <v>59.466242682270448</v>
      </c>
      <c r="J222" s="47">
        <v>68.32733314070272</v>
      </c>
      <c r="K222" s="46">
        <v>78.091006211003531</v>
      </c>
      <c r="L222" s="46">
        <v>88.849097503635903</v>
      </c>
    </row>
    <row r="223" spans="1:14" x14ac:dyDescent="0.25">
      <c r="F223" s="128"/>
      <c r="G223" s="42">
        <v>6</v>
      </c>
      <c r="H223" s="46">
        <v>68.40432201347528</v>
      </c>
      <c r="I223" s="46">
        <v>78.010116568566062</v>
      </c>
      <c r="J223" s="46">
        <v>88.589861609211738</v>
      </c>
      <c r="K223" s="46">
        <v>100.24279442096486</v>
      </c>
      <c r="L223" s="46">
        <v>113.0775197690609</v>
      </c>
    </row>
    <row r="224" spans="1:14" x14ac:dyDescent="0.25">
      <c r="F224" s="128"/>
      <c r="G224" s="42">
        <v>7</v>
      </c>
      <c r="H224" s="46">
        <v>85.38477388901282</v>
      </c>
      <c r="I224" s="46">
        <v>96.553990454861776</v>
      </c>
      <c r="J224" s="46">
        <v>108.85239007772091</v>
      </c>
      <c r="K224" s="46">
        <v>122.39458263092604</v>
      </c>
      <c r="L224" s="46">
        <v>137.30594203448598</v>
      </c>
    </row>
  </sheetData>
  <scenarios current="0" show="0" sqref="B158">
    <scenario name="BASE" locked="1" count="3" user="Nguyen Tan Binh" comment="Created by Nguyen Tan Binh on 8/27/2025">
      <inputCells r="B53" val="0.2" numFmtId="9"/>
      <inputCells r="B54" val="0.1" numFmtId="9"/>
      <inputCells r="B55" val="0.2" numFmtId="9"/>
    </scenario>
    <scenario name="BEST" locked="1" count="3" user="Nguyen Tan Binh" comment="Created by Nguyen Tan Binh on 8/27/2025">
      <inputCells r="B53" val="0.1" numFmtId="9"/>
      <inputCells r="B54" val="0.05" numFmtId="9"/>
      <inputCells r="B55" val="0.3" numFmtId="9"/>
    </scenario>
    <scenario name="WORSE" locked="1" count="3" user="Nguyen Tan Binh" comment="Created by Nguyen Tan Binh on 8/27/2025">
      <inputCells r="B53" val="0.3" numFmtId="9"/>
      <inputCells r="B54" val="0.15" numFmtId="9"/>
      <inputCells r="B55" val="0.1" numFmtId="9"/>
    </scenario>
  </scenarios>
  <mergeCells count="4">
    <mergeCell ref="H216:L216"/>
    <mergeCell ref="F218:F224"/>
    <mergeCell ref="H207:L207"/>
    <mergeCell ref="H212:L2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9520F-E0D8-4CA3-8C38-DC5F3A5AF7B0}">
  <sheetPr>
    <outlinePr summaryBelow="0"/>
  </sheetPr>
  <dimension ref="B1:G13"/>
  <sheetViews>
    <sheetView showGridLines="0" zoomScale="130" zoomScaleNormal="130" workbookViewId="0">
      <selection activeCell="D14" sqref="D14"/>
    </sheetView>
  </sheetViews>
  <sheetFormatPr defaultRowHeight="15" outlineLevelRow="1" outlineLevelCol="1" x14ac:dyDescent="0.25"/>
  <cols>
    <col min="3" max="3" width="35.453125" customWidth="1"/>
    <col min="4" max="7" width="11.81640625" bestFit="1" customWidth="1" outlineLevel="1"/>
  </cols>
  <sheetData>
    <row r="1" spans="2:7" ht="15.6" thickBot="1" x14ac:dyDescent="0.3"/>
    <row r="2" spans="2:7" ht="17.399999999999999" x14ac:dyDescent="0.3">
      <c r="B2" s="57" t="s">
        <v>140</v>
      </c>
      <c r="C2" s="57"/>
      <c r="D2" s="62"/>
      <c r="E2" s="62"/>
      <c r="F2" s="62"/>
      <c r="G2" s="62"/>
    </row>
    <row r="3" spans="2:7" ht="17.399999999999999" collapsed="1" x14ac:dyDescent="0.3">
      <c r="B3" s="56"/>
      <c r="C3" s="56"/>
      <c r="D3" s="63" t="s">
        <v>141</v>
      </c>
      <c r="E3" s="63" t="s">
        <v>128</v>
      </c>
      <c r="F3" s="63" t="s">
        <v>118</v>
      </c>
      <c r="G3" s="63" t="s">
        <v>117</v>
      </c>
    </row>
    <row r="4" spans="2:7" ht="30.6" hidden="1" outlineLevel="1" x14ac:dyDescent="0.25">
      <c r="B4" s="59"/>
      <c r="C4" s="59"/>
      <c r="E4" s="67" t="s">
        <v>139</v>
      </c>
      <c r="F4" s="67" t="s">
        <v>139</v>
      </c>
      <c r="G4" s="67" t="s">
        <v>139</v>
      </c>
    </row>
    <row r="5" spans="2:7" x14ac:dyDescent="0.25">
      <c r="B5" s="60" t="s">
        <v>124</v>
      </c>
      <c r="C5" s="60"/>
      <c r="D5" s="58"/>
      <c r="E5" s="58"/>
      <c r="F5" s="58"/>
      <c r="G5" s="58"/>
    </row>
    <row r="6" spans="2:7" outlineLevel="1" x14ac:dyDescent="0.25">
      <c r="B6" s="59"/>
      <c r="C6" s="68" t="s">
        <v>145</v>
      </c>
      <c r="D6">
        <v>15</v>
      </c>
      <c r="E6" s="69">
        <v>15</v>
      </c>
      <c r="F6" s="64">
        <v>17</v>
      </c>
      <c r="G6" s="64">
        <v>13</v>
      </c>
    </row>
    <row r="7" spans="2:7" outlineLevel="1" x14ac:dyDescent="0.25">
      <c r="B7" s="59"/>
      <c r="C7" s="68" t="s">
        <v>146</v>
      </c>
      <c r="D7" s="53">
        <v>5</v>
      </c>
      <c r="E7" s="70">
        <v>5</v>
      </c>
      <c r="F7" s="65">
        <v>6</v>
      </c>
      <c r="G7" s="65">
        <v>4</v>
      </c>
    </row>
    <row r="8" spans="2:7" outlineLevel="1" x14ac:dyDescent="0.25">
      <c r="B8" s="59"/>
      <c r="C8" s="68" t="s">
        <v>147</v>
      </c>
      <c r="D8" s="54">
        <v>0.08</v>
      </c>
      <c r="E8" s="71">
        <v>0.08</v>
      </c>
      <c r="F8" s="66">
        <v>0.1</v>
      </c>
      <c r="G8" s="66">
        <v>0.06</v>
      </c>
    </row>
    <row r="9" spans="2:7" x14ac:dyDescent="0.25">
      <c r="B9" s="60" t="s">
        <v>169</v>
      </c>
      <c r="C9" s="60"/>
      <c r="D9" s="58"/>
      <c r="E9" s="72"/>
      <c r="F9" s="58"/>
      <c r="G9" s="58"/>
    </row>
    <row r="10" spans="2:7" ht="15.6" outlineLevel="1" thickBot="1" x14ac:dyDescent="0.3">
      <c r="B10" s="61"/>
      <c r="C10" s="61" t="s">
        <v>57</v>
      </c>
      <c r="D10" s="55">
        <v>62.592655272256799</v>
      </c>
      <c r="E10" s="73">
        <v>62.592655272256799</v>
      </c>
      <c r="F10" s="55">
        <v>103.893399610185</v>
      </c>
      <c r="G10" s="55">
        <v>29.930983798064201</v>
      </c>
    </row>
    <row r="11" spans="2:7" x14ac:dyDescent="0.25">
      <c r="B11" t="s">
        <v>142</v>
      </c>
    </row>
    <row r="12" spans="2:7" x14ac:dyDescent="0.25">
      <c r="B12" t="s">
        <v>143</v>
      </c>
    </row>
    <row r="13" spans="2:7" x14ac:dyDescent="0.25">
      <c r="B13"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61BE-F1F5-4511-9FF5-8E8B029496D4}">
  <sheetPr>
    <outlinePr summaryBelow="0"/>
  </sheetPr>
  <dimension ref="B1:G13"/>
  <sheetViews>
    <sheetView showGridLines="0" zoomScale="130" zoomScaleNormal="130" workbookViewId="0">
      <selection activeCell="H11" sqref="H11"/>
    </sheetView>
  </sheetViews>
  <sheetFormatPr defaultRowHeight="15" outlineLevelRow="1" outlineLevelCol="1" x14ac:dyDescent="0.25"/>
  <cols>
    <col min="3" max="3" width="16.36328125" bestFit="1" customWidth="1"/>
    <col min="4" max="7" width="11.81640625" bestFit="1" customWidth="1" outlineLevel="1"/>
  </cols>
  <sheetData>
    <row r="1" spans="2:7" ht="15.6" thickBot="1" x14ac:dyDescent="0.3"/>
    <row r="2" spans="2:7" ht="17.399999999999999" x14ac:dyDescent="0.3">
      <c r="B2" s="57" t="s">
        <v>140</v>
      </c>
      <c r="C2" s="57"/>
      <c r="D2" s="62"/>
      <c r="E2" s="62"/>
      <c r="F2" s="62"/>
      <c r="G2" s="62"/>
    </row>
    <row r="3" spans="2:7" ht="17.399999999999999" collapsed="1" x14ac:dyDescent="0.3">
      <c r="B3" s="56"/>
      <c r="C3" s="56"/>
      <c r="D3" s="63" t="s">
        <v>141</v>
      </c>
      <c r="E3" s="63" t="s">
        <v>128</v>
      </c>
      <c r="F3" s="63" t="s">
        <v>118</v>
      </c>
      <c r="G3" s="63" t="s">
        <v>117</v>
      </c>
    </row>
    <row r="4" spans="2:7" ht="30.6" hidden="1" outlineLevel="1" x14ac:dyDescent="0.25">
      <c r="B4" s="59"/>
      <c r="C4" s="59"/>
      <c r="E4" s="67" t="s">
        <v>139</v>
      </c>
      <c r="F4" s="67" t="s">
        <v>139</v>
      </c>
      <c r="G4" s="67" t="s">
        <v>139</v>
      </c>
    </row>
    <row r="5" spans="2:7" x14ac:dyDescent="0.25">
      <c r="B5" s="60" t="s">
        <v>124</v>
      </c>
      <c r="C5" s="60"/>
      <c r="D5" s="58"/>
      <c r="E5" s="58"/>
      <c r="F5" s="58"/>
      <c r="G5" s="58"/>
    </row>
    <row r="6" spans="2:7" outlineLevel="1" x14ac:dyDescent="0.25">
      <c r="B6" s="59"/>
      <c r="C6" s="68" t="s">
        <v>22</v>
      </c>
      <c r="D6" s="54">
        <v>0.2</v>
      </c>
      <c r="E6" s="71">
        <v>0.2</v>
      </c>
      <c r="F6" s="66">
        <v>0.1</v>
      </c>
      <c r="G6" s="66">
        <v>0.3</v>
      </c>
    </row>
    <row r="7" spans="2:7" outlineLevel="1" x14ac:dyDescent="0.25">
      <c r="B7" s="59"/>
      <c r="C7" s="68" t="s">
        <v>23</v>
      </c>
      <c r="D7" s="54">
        <v>0.1</v>
      </c>
      <c r="E7" s="71">
        <v>0.1</v>
      </c>
      <c r="F7" s="66">
        <v>0.05</v>
      </c>
      <c r="G7" s="66">
        <v>0.15</v>
      </c>
    </row>
    <row r="8" spans="2:7" outlineLevel="1" x14ac:dyDescent="0.25">
      <c r="B8" s="59"/>
      <c r="C8" s="68" t="s">
        <v>24</v>
      </c>
      <c r="D8" s="54">
        <v>0.2</v>
      </c>
      <c r="E8" s="71">
        <v>0.2</v>
      </c>
      <c r="F8" s="66">
        <v>0.3</v>
      </c>
      <c r="G8" s="66">
        <v>0.1</v>
      </c>
    </row>
    <row r="9" spans="2:7" x14ac:dyDescent="0.25">
      <c r="B9" s="60" t="s">
        <v>169</v>
      </c>
      <c r="C9" s="60"/>
      <c r="D9" s="58"/>
      <c r="E9" s="72"/>
      <c r="F9" s="58"/>
      <c r="G9" s="58"/>
    </row>
    <row r="10" spans="2:7" ht="15.6" outlineLevel="1" thickBot="1" x14ac:dyDescent="0.3">
      <c r="B10" s="61"/>
      <c r="C10" s="61" t="s">
        <v>57</v>
      </c>
      <c r="D10" s="55">
        <v>62.592655272256799</v>
      </c>
      <c r="E10" s="73">
        <v>62.592655272256799</v>
      </c>
      <c r="F10" s="55">
        <v>78.250906332889002</v>
      </c>
      <c r="G10" s="55">
        <v>46.934404211624503</v>
      </c>
    </row>
    <row r="11" spans="2:7" x14ac:dyDescent="0.25">
      <c r="B11" t="s">
        <v>142</v>
      </c>
    </row>
    <row r="12" spans="2:7" x14ac:dyDescent="0.25">
      <c r="B12" t="s">
        <v>143</v>
      </c>
    </row>
    <row r="13" spans="2:7" x14ac:dyDescent="0.25">
      <c r="B13" t="s">
        <v>144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3B36-608F-4F88-BEB6-AB6A1CD07474}">
  <dimension ref="A1"/>
  <sheetViews>
    <sheetView workbookViewId="0">
      <selection activeCell="F23" sqref="F23"/>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BASE</vt:lpstr>
      <vt:lpstr>Inflation</vt:lpstr>
      <vt:lpstr>Scenario Summary-Operation</vt:lpstr>
      <vt:lpstr>Scenario Summary-WC</vt:lpstr>
      <vt:lpstr>Crystal Ball</vt:lpstr>
      <vt:lpstr>Inflation!Giá_bán_trung_bình_sản_phẩm__ngàn_đồng</vt:lpstr>
      <vt:lpstr>Giá_bán_trung_bình_sản_phẩm__ngàn_đồng</vt:lpstr>
      <vt:lpstr>Inflation!Hàng_tồn_kho</vt:lpstr>
      <vt:lpstr>Hàng_tồn_kho</vt:lpstr>
      <vt:lpstr>Inflation!Khoản_phải_thu</vt:lpstr>
      <vt:lpstr>Khoản_phải_thu</vt:lpstr>
      <vt:lpstr>Inflation!Khoản_phải_trả</vt:lpstr>
      <vt:lpstr>Khoản_phải_trả</vt:lpstr>
      <vt:lpstr>Inflation!Số_lượng_in__năm_1__triệu_sản_phẩm</vt:lpstr>
      <vt:lpstr>Số_lượng_in__năm_1__triệu_sản_phẩm</vt:lpstr>
      <vt:lpstr>Inflation!Tăng_số_lượng_hằng_năm__từ_năm_2</vt:lpstr>
      <vt:lpstr>Tăng_số_lượng_hằng_năm__từ_năm_2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VO TRUC ANH</dc:creator>
  <cp:lastModifiedBy>PHAN VO TRUC ANH</cp:lastModifiedBy>
  <dcterms:created xsi:type="dcterms:W3CDTF">2025-08-25T10:12:35Z</dcterms:created>
  <dcterms:modified xsi:type="dcterms:W3CDTF">2025-09-07T00:36:33Z</dcterms:modified>
</cp:coreProperties>
</file>